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d-0 - Zdravotechnika-ceno..." sheetId="2" r:id="rId2"/>
  </sheets>
  <calcPr calcId="145621"/>
</workbook>
</file>

<file path=xl/calcChain.xml><?xml version="1.0" encoding="utf-8"?>
<calcChain xmlns="http://schemas.openxmlformats.org/spreadsheetml/2006/main">
  <c r="BK122" i="2" l="1"/>
  <c r="N122" i="2" s="1"/>
  <c r="N93" i="2" s="1"/>
  <c r="W117" i="2"/>
  <c r="AY89" i="1"/>
  <c r="AX89" i="1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AA123" i="2"/>
  <c r="AA122" i="2" s="1"/>
  <c r="Y123" i="2"/>
  <c r="Y122" i="2" s="1"/>
  <c r="W123" i="2"/>
  <c r="W122" i="2" s="1"/>
  <c r="BK123" i="2"/>
  <c r="N123" i="2"/>
  <c r="BE123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BE120" i="2"/>
  <c r="AA120" i="2"/>
  <c r="AA119" i="2" s="1"/>
  <c r="Y120" i="2"/>
  <c r="Y119" i="2" s="1"/>
  <c r="W120" i="2"/>
  <c r="W119" i="2" s="1"/>
  <c r="BK120" i="2"/>
  <c r="BK119" i="2" s="1"/>
  <c r="N119" i="2" s="1"/>
  <c r="N92" i="2" s="1"/>
  <c r="N120" i="2"/>
  <c r="BI118" i="2"/>
  <c r="H37" i="2" s="1"/>
  <c r="BD89" i="1" s="1"/>
  <c r="BD88" i="1" s="1"/>
  <c r="BD87" i="1" s="1"/>
  <c r="W35" i="1" s="1"/>
  <c r="BH118" i="2"/>
  <c r="H36" i="2" s="1"/>
  <c r="BC89" i="1" s="1"/>
  <c r="BC88" i="1" s="1"/>
  <c r="BG118" i="2"/>
  <c r="BF118" i="2"/>
  <c r="M34" i="2" s="1"/>
  <c r="AW89" i="1" s="1"/>
  <c r="AA118" i="2"/>
  <c r="AA117" i="2" s="1"/>
  <c r="AA116" i="2" s="1"/>
  <c r="AA115" i="2" s="1"/>
  <c r="Y118" i="2"/>
  <c r="Y117" i="2" s="1"/>
  <c r="Y116" i="2" s="1"/>
  <c r="Y115" i="2" s="1"/>
  <c r="W118" i="2"/>
  <c r="BK118" i="2"/>
  <c r="BK117" i="2" s="1"/>
  <c r="N118" i="2"/>
  <c r="BE118" i="2" s="1"/>
  <c r="M111" i="2"/>
  <c r="F111" i="2"/>
  <c r="M109" i="2"/>
  <c r="F109" i="2"/>
  <c r="F107" i="2"/>
  <c r="M29" i="2"/>
  <c r="AS89" i="1" s="1"/>
  <c r="AS88" i="1" s="1"/>
  <c r="AS87" i="1" s="1"/>
  <c r="M84" i="2"/>
  <c r="F84" i="2"/>
  <c r="F82" i="2"/>
  <c r="F80" i="2"/>
  <c r="F78" i="2"/>
  <c r="O22" i="2"/>
  <c r="E22" i="2"/>
  <c r="M85" i="2" s="1"/>
  <c r="O21" i="2"/>
  <c r="O16" i="2"/>
  <c r="E16" i="2"/>
  <c r="F112" i="2" s="1"/>
  <c r="O15" i="2"/>
  <c r="O10" i="2"/>
  <c r="M82" i="2" s="1"/>
  <c r="F6" i="2"/>
  <c r="F105" i="2" s="1"/>
  <c r="AK27" i="1"/>
  <c r="AM83" i="1"/>
  <c r="L83" i="1"/>
  <c r="AM82" i="1"/>
  <c r="L82" i="1"/>
  <c r="AM80" i="1"/>
  <c r="L80" i="1"/>
  <c r="L78" i="1"/>
  <c r="L77" i="1"/>
  <c r="H35" i="2" l="1"/>
  <c r="BB89" i="1" s="1"/>
  <c r="BB88" i="1" s="1"/>
  <c r="AX88" i="1" s="1"/>
  <c r="M33" i="2"/>
  <c r="AV89" i="1" s="1"/>
  <c r="AT89" i="1" s="1"/>
  <c r="H33" i="2"/>
  <c r="AZ89" i="1" s="1"/>
  <c r="AZ88" i="1" s="1"/>
  <c r="BC87" i="1"/>
  <c r="AY88" i="1"/>
  <c r="N117" i="2"/>
  <c r="N91" i="2" s="1"/>
  <c r="BK116" i="2"/>
  <c r="W116" i="2"/>
  <c r="W115" i="2" s="1"/>
  <c r="AU89" i="1" s="1"/>
  <c r="AU88" i="1" s="1"/>
  <c r="AU87" i="1" s="1"/>
  <c r="F85" i="2"/>
  <c r="M112" i="2"/>
  <c r="H34" i="2"/>
  <c r="BA89" i="1" s="1"/>
  <c r="BA88" i="1" s="1"/>
  <c r="BB87" i="1" l="1"/>
  <c r="W33" i="1" s="1"/>
  <c r="N116" i="2"/>
  <c r="N90" i="2" s="1"/>
  <c r="BK115" i="2"/>
  <c r="N115" i="2" s="1"/>
  <c r="N89" i="2" s="1"/>
  <c r="AW88" i="1"/>
  <c r="BA87" i="1"/>
  <c r="AX87" i="1"/>
  <c r="W34" i="1"/>
  <c r="AY87" i="1"/>
  <c r="AV88" i="1"/>
  <c r="AT88" i="1" s="1"/>
  <c r="AZ87" i="1"/>
  <c r="W31" i="1" l="1"/>
  <c r="AV87" i="1"/>
  <c r="M28" i="2"/>
  <c r="M31" i="2" s="1"/>
  <c r="L97" i="2"/>
  <c r="AW87" i="1"/>
  <c r="AK32" i="1" s="1"/>
  <c r="W32" i="1"/>
  <c r="AK31" i="1" l="1"/>
  <c r="AT87" i="1"/>
  <c r="L39" i="2"/>
  <c r="AG89" i="1"/>
  <c r="AN89" i="1" l="1"/>
  <c r="AG88" i="1"/>
  <c r="AG87" i="1" l="1"/>
  <c r="AN88" i="1"/>
  <c r="AG93" i="1" l="1"/>
  <c r="AK26" i="1"/>
  <c r="AK29" i="1" s="1"/>
  <c r="AK37" i="1" s="1"/>
  <c r="AN87" i="1"/>
  <c r="AN93" i="1" s="1"/>
</calcChain>
</file>

<file path=xl/sharedStrings.xml><?xml version="1.0" encoding="utf-8"?>
<sst xmlns="http://schemas.openxmlformats.org/spreadsheetml/2006/main" count="697" uniqueCount="242">
  <si>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</si>
  <si>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</si>
  <si>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</si>
  <si>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</si>
  <si>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</si>
  <si>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</si>
  <si>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</si>
  <si>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</si>
  <si>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</si>
  <si>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</si>
  <si>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</si>
  <si>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</si>
  <si>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</si>
  <si>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</si>
  <si>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</si>
  <si>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</si>
  <si>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</si>
  <si>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</si>
  <si>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/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</si>
  <si>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</si>
  <si>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</si>
  <si>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</si>
  <si>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</si>
  <si>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</si>
  <si>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</si>
  <si>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</si>
  <si>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</si>
  <si>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</si>
  <si>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</si>
  <si>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</si>
  <si>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 xml:space="preserve"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</si>
  <si>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</si>
  <si>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</si>
  <si>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</si>
  <si>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</si>
  <si>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</si>
  <si>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</si>
  <si>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</si>
  <si>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</si>
  <si>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</si>
  <si>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</si>
  <si>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</si>
  <si>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</si>
  <si>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</si>
  <si>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</si>
  <si>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</si>
  <si>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</si>
  <si>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</si>
  <si>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</si>
  <si>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</si>
  <si>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</si>
  <si>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</si>
  <si>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</si>
  <si>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</si>
  <si>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</si>
  <si>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</si>
  <si>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</si>
  <si>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</si>
  <si>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</si>
  <si>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</si>
  <si>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</si>
  <si>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</si>
  <si>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</si>
  <si>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</si>
  <si>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</si>
  <si>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</si>
  <si>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</si>
  <si>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</si>
  <si>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</si>
  <si>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</si>
  <si>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</si>
  <si>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</si>
  <si>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</si>
  <si>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</si>
  <si>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</si>
  <si>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</si>
  <si>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</si>
  <si>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</si>
  <si>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</si>
  <si>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</si>
  <si>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1</t>
  </si>
  <si>
    <t>SO 01 - Stavební úpravy podkroví školy</t>
  </si>
  <si>
    <t>{803b7a06-5e72-4b7f-b785-bcefeadf6811}</t>
  </si>
  <si>
    <t>d-0</t>
  </si>
  <si>
    <t>Zdravotechnika-cenová úroveň II/2016</t>
  </si>
  <si>
    <t>2</t>
  </si>
  <si>
    <t>{2710fe9d-b0ba-4d8d-bff2-13c07ad4bc85}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</si>
  <si>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</si>
  <si>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</si>
  <si>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</si>
  <si>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</si>
  <si>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</si>
  <si>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</si>
  <si>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</si>
  <si>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SO 01 - Stavební úpravy podkroví školy</t>
  </si>
  <si>
    <t>Část:</t>
  </si>
  <si>
    <t>d-0 - Zdravotechnika-cenová úroveň II/2016</t>
  </si>
  <si>
    <t>Ing. Ivana Smolová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</si>
  <si>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</si>
  <si>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</si>
  <si>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</si>
  <si>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</si>
  <si>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</si>
  <si>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</si>
  <si>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</si>
  <si>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</si>
  <si>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721 - Zdravotechnika</t>
  </si>
  <si>
    <t xml:space="preserve">    722 - Zdravotechnika - vnitřní vodovod</t>
  </si>
  <si>
    <t xml:space="preserve">    725 - Zdravotechnika - zařizovací předměty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</si>
  <si>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</si>
  <si>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</si>
  <si>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</si>
  <si>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</si>
  <si>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</si>
  <si>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</si>
  <si>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</si>
  <si>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</si>
  <si>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</si>
  <si>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</si>
  <si>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</si>
  <si>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</si>
  <si>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</si>
  <si>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</si>
  <si>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</si>
  <si>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</si>
  <si>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28</t>
  </si>
  <si>
    <t>K</t>
  </si>
  <si>
    <t>721290111</t>
  </si>
  <si>
    <t>Zkouška těsnosti potrubí kanalizace vodou do DN 125</t>
  </si>
  <si>
    <t>m</t>
  </si>
  <si>
    <t>16</t>
  </si>
  <si>
    <t>1974670897</t>
  </si>
  <si>
    <t>29</t>
  </si>
  <si>
    <t>722290215</t>
  </si>
  <si>
    <t>Zkouška těsnosti vodovodního potrubí hrdlového nebo přírubového do DN 100</t>
  </si>
  <si>
    <t>-1281176267</t>
  </si>
  <si>
    <t>30</t>
  </si>
  <si>
    <t>722290234</t>
  </si>
  <si>
    <t>Proplach a dezinfekce vodovodního potrubí do DN 80</t>
  </si>
  <si>
    <t>-1668876398</t>
  </si>
  <si>
    <t>725112022</t>
  </si>
  <si>
    <t>Klozet keramický závěsný na nosné stěny s hlubokým splachováním odpad vodorovný</t>
  </si>
  <si>
    <t>soubor</t>
  </si>
  <si>
    <t>2042495385</t>
  </si>
  <si>
    <t>3</t>
  </si>
  <si>
    <t>725119125</t>
  </si>
  <si>
    <t>Montáž klozetových mís závěsných na nosné stěny</t>
  </si>
  <si>
    <t>kus</t>
  </si>
  <si>
    <t>-1627460726</t>
  </si>
  <si>
    <t>4</t>
  </si>
  <si>
    <t>725121527</t>
  </si>
  <si>
    <t>Pisoárový záchodek automatický s integrovaným napájecím zdrojem</t>
  </si>
  <si>
    <t>777243219</t>
  </si>
  <si>
    <t>5</t>
  </si>
  <si>
    <t>725129102</t>
  </si>
  <si>
    <t>Montáž pisoáru s automatickým splachováním</t>
  </si>
  <si>
    <t>-1670938465</t>
  </si>
  <si>
    <t>6</t>
  </si>
  <si>
    <t>725211633</t>
  </si>
  <si>
    <t>Umyvadlo keramické připevněné na stěnu šrouby barevné se sloupem na sifon 600 mm</t>
  </si>
  <si>
    <t>917168305</t>
  </si>
  <si>
    <t>7</t>
  </si>
  <si>
    <t>725219102</t>
  </si>
  <si>
    <t>Montáž umyvadla připevněného na šrouby do zdiva</t>
  </si>
  <si>
    <t>581463105</t>
  </si>
  <si>
    <t>8</t>
  </si>
  <si>
    <t>725311121</t>
  </si>
  <si>
    <t>Dřez jednoduchý nerezový se zápachovou uzávěrkou s odkapávací plochou 560x480 mm a miskou</t>
  </si>
  <si>
    <t>1129884865</t>
  </si>
  <si>
    <t>9</t>
  </si>
  <si>
    <t>725319111</t>
  </si>
  <si>
    <t>Montáž dřezu ostatních typů</t>
  </si>
  <si>
    <t>-250001303</t>
  </si>
  <si>
    <t>10</t>
  </si>
  <si>
    <t>725331111</t>
  </si>
  <si>
    <t>Výlevka bez výtokových armatur keramická se sklopnou plastovou mřížkou 425 mm</t>
  </si>
  <si>
    <t>1908447772</t>
  </si>
  <si>
    <t>11</t>
  </si>
  <si>
    <t>725339111</t>
  </si>
  <si>
    <t>Montáž výlevky</t>
  </si>
  <si>
    <t>514781717</t>
  </si>
  <si>
    <t>725531102</t>
  </si>
  <si>
    <t>Elektrický ohřívač zásobníkový přepadový beztlakový 10 l / 2 kW</t>
  </si>
  <si>
    <t>-2134365074</t>
  </si>
  <si>
    <t>13</t>
  </si>
  <si>
    <t>725532116</t>
  </si>
  <si>
    <t>Elektrický ohřívač zásobníkový akumulační závěsný svislý 100 l / 2 kW</t>
  </si>
  <si>
    <t>-1484067030</t>
  </si>
  <si>
    <t>14</t>
  </si>
  <si>
    <t>725535212</t>
  </si>
  <si>
    <t>Ventil pojistný G 3/4</t>
  </si>
  <si>
    <t>185114847</t>
  </si>
  <si>
    <t>725535222</t>
  </si>
  <si>
    <t>Ventil pojistný bezpečnostní souprava redukčním ventilem a s výlevkou</t>
  </si>
  <si>
    <t>1898031520</t>
  </si>
  <si>
    <t>725813111</t>
  </si>
  <si>
    <t>Ventil rohový bez připojovací trubičky nebo flexi hadičky G 1/2</t>
  </si>
  <si>
    <t>-778486388</t>
  </si>
  <si>
    <t>17</t>
  </si>
  <si>
    <t>725819201</t>
  </si>
  <si>
    <t>Montáž ventilů nástěnných G 1/2</t>
  </si>
  <si>
    <t>-185137290</t>
  </si>
  <si>
    <t>18</t>
  </si>
  <si>
    <t>725821328</t>
  </si>
  <si>
    <t>Baterie dřezové stojánkové pákové s vytahovací sprškou</t>
  </si>
  <si>
    <t>388496795</t>
  </si>
  <si>
    <t>20</t>
  </si>
  <si>
    <t>725822654</t>
  </si>
  <si>
    <t>Baterie umyvadlové automatické senzorové s termostatickým ventilem</t>
  </si>
  <si>
    <t>-129758119</t>
  </si>
  <si>
    <t>19</t>
  </si>
  <si>
    <t>725829111</t>
  </si>
  <si>
    <t>Montáž baterie stojánkové dřezové  G 1/2</t>
  </si>
  <si>
    <t>303604972</t>
  </si>
  <si>
    <t>725829122</t>
  </si>
  <si>
    <t>Montáž baterie umyvadlové nástěnné termostatické ostatní typ</t>
  </si>
  <si>
    <t>459964042</t>
  </si>
  <si>
    <t>22</t>
  </si>
  <si>
    <t>725861102</t>
  </si>
  <si>
    <t>Zápachová uzávěrka pro umyvadla DN 40</t>
  </si>
  <si>
    <t>-2136880409</t>
  </si>
  <si>
    <t>23</t>
  </si>
  <si>
    <t>725861312</t>
  </si>
  <si>
    <t>Zápachová uzávěrka pro umyvadlo DN 40 podomítková</t>
  </si>
  <si>
    <t>-596785241</t>
  </si>
  <si>
    <t>24</t>
  </si>
  <si>
    <t>725862103</t>
  </si>
  <si>
    <t>Zápachová uzávěrka pro dřezy DN 40/50</t>
  </si>
  <si>
    <t>-148865119</t>
  </si>
  <si>
    <t>25</t>
  </si>
  <si>
    <t>725869101</t>
  </si>
  <si>
    <t>Montáž zápachových uzávěrek umyvadlových do DN 40</t>
  </si>
  <si>
    <t>167522944</t>
  </si>
  <si>
    <t>26</t>
  </si>
  <si>
    <t>725869204</t>
  </si>
  <si>
    <t>Montáž zápachových uzávěrek džezových jednodílných DN 50</t>
  </si>
  <si>
    <t>-160726529</t>
  </si>
  <si>
    <t>27</t>
  </si>
  <si>
    <t>998725102</t>
  </si>
  <si>
    <t>Přesun hmot tonážní pro zařizovací předměty v objektech v do 12 m</t>
  </si>
  <si>
    <t>t</t>
  </si>
  <si>
    <t>-1486340581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</si>
</sst>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4" fontId="18" fillId="0" borderId="17" xfId="0" applyNumberFormat="1" applyFont="1" applyBorder="1" applyAlignment="1" applyProtection="1">
      <alignment vertical="center"/>
    </xf>
    <xf numFmtId="166" fontId="18" fillId="0" borderId="17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7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9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4</v>
      </c>
      <c r="BU1" s="14" t="s">
        <v>4</v>
      </c>
    </row>
    <row r="2" spans="1:73" ht="36.950000000000003" customHeight="1" x14ac:dyDescent="0.3">
      <c r="C2" s="160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R2" s="200" t="s">
        <v>6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5" t="s">
        <v>7</v>
      </c>
      <c r="BT2" s="15" t="s">
        <v>8</v>
      </c>
    </row>
    <row r="3" spans="1:73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 x14ac:dyDescent="0.3">
      <c r="B4" s="19"/>
      <c r="C4" s="162" t="s">
        <v>10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21"/>
      <c r="AS4" s="22" t="s">
        <v>11</v>
      </c>
      <c r="BS4" s="15" t="s">
        <v>12</v>
      </c>
    </row>
    <row r="5" spans="1:73" ht="14.45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64" t="s">
        <v>14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20"/>
      <c r="AQ5" s="21"/>
      <c r="BS5" s="15" t="s">
        <v>7</v>
      </c>
    </row>
    <row r="6" spans="1:73" ht="36.950000000000003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65" t="s">
        <v>16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20"/>
      <c r="AQ6" s="21"/>
      <c r="BS6" s="15" t="s">
        <v>7</v>
      </c>
    </row>
    <row r="7" spans="1:73" ht="14.45" customHeight="1" x14ac:dyDescent="0.3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18</v>
      </c>
      <c r="AO7" s="20"/>
      <c r="AP7" s="20"/>
      <c r="AQ7" s="21"/>
      <c r="BS7" s="15" t="s">
        <v>7</v>
      </c>
    </row>
    <row r="8" spans="1:73" ht="14.45" customHeight="1" x14ac:dyDescent="0.3">
      <c r="B8" s="19"/>
      <c r="C8" s="20"/>
      <c r="D8" s="26" t="s">
        <v>20</v>
      </c>
      <c r="E8" s="20"/>
      <c r="F8" s="20"/>
      <c r="G8" s="20"/>
      <c r="H8" s="20"/>
      <c r="I8" s="20"/>
      <c r="J8" s="20"/>
      <c r="K8" s="24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22</v>
      </c>
      <c r="AL8" s="20"/>
      <c r="AM8" s="20"/>
      <c r="AN8" s="24" t="s">
        <v>23</v>
      </c>
      <c r="AO8" s="20"/>
      <c r="AP8" s="20"/>
      <c r="AQ8" s="21"/>
      <c r="BS8" s="15" t="s">
        <v>7</v>
      </c>
    </row>
    <row r="9" spans="1:73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7</v>
      </c>
    </row>
    <row r="10" spans="1:73" ht="14.45" customHeight="1" x14ac:dyDescent="0.3">
      <c r="B10" s="19"/>
      <c r="C10" s="20"/>
      <c r="D10" s="26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25</v>
      </c>
      <c r="AL10" s="20"/>
      <c r="AM10" s="20"/>
      <c r="AN10" s="24" t="s">
        <v>18</v>
      </c>
      <c r="AO10" s="20"/>
      <c r="AP10" s="20"/>
      <c r="AQ10" s="21"/>
      <c r="BS10" s="15" t="s">
        <v>26</v>
      </c>
    </row>
    <row r="11" spans="1:73" ht="18.399999999999999" customHeight="1" x14ac:dyDescent="0.3">
      <c r="B11" s="19"/>
      <c r="C11" s="20"/>
      <c r="D11" s="20"/>
      <c r="E11" s="24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28</v>
      </c>
      <c r="AL11" s="20"/>
      <c r="AM11" s="20"/>
      <c r="AN11" s="24" t="s">
        <v>18</v>
      </c>
      <c r="AO11" s="20"/>
      <c r="AP11" s="20"/>
      <c r="AQ11" s="21"/>
      <c r="BS11" s="15" t="s">
        <v>26</v>
      </c>
    </row>
    <row r="12" spans="1:73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26</v>
      </c>
    </row>
    <row r="13" spans="1:73" ht="14.45" customHeight="1" x14ac:dyDescent="0.3">
      <c r="B13" s="19"/>
      <c r="C13" s="20"/>
      <c r="D13" s="26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25</v>
      </c>
      <c r="AL13" s="20"/>
      <c r="AM13" s="20"/>
      <c r="AN13" s="24" t="s">
        <v>18</v>
      </c>
      <c r="AO13" s="20"/>
      <c r="AP13" s="20"/>
      <c r="AQ13" s="21"/>
      <c r="BS13" s="15" t="s">
        <v>26</v>
      </c>
    </row>
    <row r="14" spans="1:73" x14ac:dyDescent="0.3">
      <c r="B14" s="19"/>
      <c r="C14" s="20"/>
      <c r="D14" s="20"/>
      <c r="E14" s="24" t="s">
        <v>30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28</v>
      </c>
      <c r="AL14" s="20"/>
      <c r="AM14" s="20"/>
      <c r="AN14" s="24" t="s">
        <v>18</v>
      </c>
      <c r="AO14" s="20"/>
      <c r="AP14" s="20"/>
      <c r="AQ14" s="21"/>
      <c r="BS14" s="15" t="s">
        <v>26</v>
      </c>
    </row>
    <row r="15" spans="1:73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5" customHeight="1" x14ac:dyDescent="0.3">
      <c r="B16" s="19"/>
      <c r="C16" s="20"/>
      <c r="D16" s="26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25</v>
      </c>
      <c r="AL16" s="20"/>
      <c r="AM16" s="20"/>
      <c r="AN16" s="24" t="s">
        <v>18</v>
      </c>
      <c r="AO16" s="20"/>
      <c r="AP16" s="20"/>
      <c r="AQ16" s="21"/>
      <c r="BS16" s="15" t="s">
        <v>4</v>
      </c>
    </row>
    <row r="17" spans="2:71" ht="18.399999999999999" customHeight="1" x14ac:dyDescent="0.3">
      <c r="B17" s="19"/>
      <c r="C17" s="20"/>
      <c r="D17" s="20"/>
      <c r="E17" s="24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28</v>
      </c>
      <c r="AL17" s="20"/>
      <c r="AM17" s="20"/>
      <c r="AN17" s="24" t="s">
        <v>18</v>
      </c>
      <c r="AO17" s="20"/>
      <c r="AP17" s="20"/>
      <c r="AQ17" s="21"/>
      <c r="BS17" s="15" t="s">
        <v>33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5" customHeight="1" x14ac:dyDescent="0.3">
      <c r="B19" s="19"/>
      <c r="C19" s="20"/>
      <c r="D19" s="26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25</v>
      </c>
      <c r="AL19" s="20"/>
      <c r="AM19" s="20"/>
      <c r="AN19" s="24" t="s">
        <v>18</v>
      </c>
      <c r="AO19" s="20"/>
      <c r="AP19" s="20"/>
      <c r="AQ19" s="21"/>
      <c r="BS19" s="15" t="s">
        <v>7</v>
      </c>
    </row>
    <row r="20" spans="2:71" ht="18.399999999999999" customHeight="1" x14ac:dyDescent="0.3">
      <c r="B20" s="19"/>
      <c r="C20" s="20"/>
      <c r="D20" s="20"/>
      <c r="E20" s="24" t="s">
        <v>30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28</v>
      </c>
      <c r="AL20" s="20"/>
      <c r="AM20" s="20"/>
      <c r="AN20" s="24" t="s">
        <v>18</v>
      </c>
      <c r="AO20" s="20"/>
      <c r="AP20" s="20"/>
      <c r="AQ20" s="21"/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x14ac:dyDescent="0.3">
      <c r="B22" s="19"/>
      <c r="C22" s="20"/>
      <c r="D22" s="26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166" t="s">
        <v>18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20"/>
      <c r="AP23" s="20"/>
      <c r="AQ23" s="21"/>
    </row>
    <row r="24" spans="2:71" ht="6.95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5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5" customHeight="1" x14ac:dyDescent="0.3">
      <c r="B26" s="19"/>
      <c r="C26" s="20"/>
      <c r="D26" s="28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67">
        <f>ROUND(AG87,2)</f>
        <v>0</v>
      </c>
      <c r="AL26" s="163"/>
      <c r="AM26" s="163"/>
      <c r="AN26" s="163"/>
      <c r="AO26" s="163"/>
      <c r="AP26" s="20"/>
      <c r="AQ26" s="21"/>
    </row>
    <row r="27" spans="2:71" ht="14.45" customHeight="1" x14ac:dyDescent="0.3">
      <c r="B27" s="19"/>
      <c r="C27" s="20"/>
      <c r="D27" s="28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67">
        <f>ROUND(AG91,2)</f>
        <v>0</v>
      </c>
      <c r="AL27" s="163"/>
      <c r="AM27" s="163"/>
      <c r="AN27" s="163"/>
      <c r="AO27" s="163"/>
      <c r="AP27" s="20"/>
      <c r="AQ27" s="21"/>
    </row>
    <row r="28" spans="2:71" s="1" customFormat="1" ht="6.95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spans="2:71" s="1" customFormat="1" ht="25.9" customHeight="1" x14ac:dyDescent="0.3">
      <c r="B29" s="29"/>
      <c r="C29" s="30"/>
      <c r="D29" s="32" t="s">
        <v>38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68">
        <f>ROUND(AK26+AK27,2)</f>
        <v>0</v>
      </c>
      <c r="AL29" s="169"/>
      <c r="AM29" s="169"/>
      <c r="AN29" s="169"/>
      <c r="AO29" s="169"/>
      <c r="AP29" s="30"/>
      <c r="AQ29" s="31"/>
    </row>
    <row r="30" spans="2:71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pans="2:71" s="2" customFormat="1" ht="14.45" customHeight="1" x14ac:dyDescent="0.3">
      <c r="B31" s="34"/>
      <c r="C31" s="35"/>
      <c r="D31" s="36" t="s">
        <v>39</v>
      </c>
      <c r="E31" s="35"/>
      <c r="F31" s="36" t="s">
        <v>40</v>
      </c>
      <c r="G31" s="35"/>
      <c r="H31" s="35"/>
      <c r="I31" s="35"/>
      <c r="J31" s="35"/>
      <c r="K31" s="35"/>
      <c r="L31" s="170">
        <v>0.21</v>
      </c>
      <c r="M31" s="171"/>
      <c r="N31" s="171"/>
      <c r="O31" s="171"/>
      <c r="P31" s="35"/>
      <c r="Q31" s="35"/>
      <c r="R31" s="35"/>
      <c r="S31" s="35"/>
      <c r="T31" s="38" t="s">
        <v>41</v>
      </c>
      <c r="U31" s="35"/>
      <c r="V31" s="35"/>
      <c r="W31" s="172">
        <f>ROUND(AZ87+SUM(CD92),2)</f>
        <v>0</v>
      </c>
      <c r="X31" s="171"/>
      <c r="Y31" s="171"/>
      <c r="Z31" s="171"/>
      <c r="AA31" s="171"/>
      <c r="AB31" s="171"/>
      <c r="AC31" s="171"/>
      <c r="AD31" s="171"/>
      <c r="AE31" s="171"/>
      <c r="AF31" s="35"/>
      <c r="AG31" s="35"/>
      <c r="AH31" s="35"/>
      <c r="AI31" s="35"/>
      <c r="AJ31" s="35"/>
      <c r="AK31" s="172">
        <f>ROUND(AV87+SUM(BY92),2)</f>
        <v>0</v>
      </c>
      <c r="AL31" s="171"/>
      <c r="AM31" s="171"/>
      <c r="AN31" s="171"/>
      <c r="AO31" s="171"/>
      <c r="AP31" s="35"/>
      <c r="AQ31" s="39"/>
    </row>
    <row r="32" spans="2:71" s="2" customFormat="1" ht="14.45" customHeight="1" x14ac:dyDescent="0.3">
      <c r="B32" s="34"/>
      <c r="C32" s="35"/>
      <c r="D32" s="35"/>
      <c r="E32" s="35"/>
      <c r="F32" s="36" t="s">
        <v>42</v>
      </c>
      <c r="G32" s="35"/>
      <c r="H32" s="35"/>
      <c r="I32" s="35"/>
      <c r="J32" s="35"/>
      <c r="K32" s="35"/>
      <c r="L32" s="170">
        <v>0.15</v>
      </c>
      <c r="M32" s="171"/>
      <c r="N32" s="171"/>
      <c r="O32" s="171"/>
      <c r="P32" s="35"/>
      <c r="Q32" s="35"/>
      <c r="R32" s="35"/>
      <c r="S32" s="35"/>
      <c r="T32" s="38" t="s">
        <v>41</v>
      </c>
      <c r="U32" s="35"/>
      <c r="V32" s="35"/>
      <c r="W32" s="172">
        <f>ROUND(BA87+SUM(CE92),2)</f>
        <v>0</v>
      </c>
      <c r="X32" s="171"/>
      <c r="Y32" s="171"/>
      <c r="Z32" s="171"/>
      <c r="AA32" s="171"/>
      <c r="AB32" s="171"/>
      <c r="AC32" s="171"/>
      <c r="AD32" s="171"/>
      <c r="AE32" s="171"/>
      <c r="AF32" s="35"/>
      <c r="AG32" s="35"/>
      <c r="AH32" s="35"/>
      <c r="AI32" s="35"/>
      <c r="AJ32" s="35"/>
      <c r="AK32" s="172">
        <f>ROUND(AW87+SUM(BZ92),2)</f>
        <v>0</v>
      </c>
      <c r="AL32" s="171"/>
      <c r="AM32" s="171"/>
      <c r="AN32" s="171"/>
      <c r="AO32" s="171"/>
      <c r="AP32" s="35"/>
      <c r="AQ32" s="39"/>
    </row>
    <row r="33" spans="2:43" s="2" customFormat="1" ht="14.45" hidden="1" customHeight="1" x14ac:dyDescent="0.3">
      <c r="B33" s="34"/>
      <c r="C33" s="35"/>
      <c r="D33" s="35"/>
      <c r="E33" s="35"/>
      <c r="F33" s="36" t="s">
        <v>43</v>
      </c>
      <c r="G33" s="35"/>
      <c r="H33" s="35"/>
      <c r="I33" s="35"/>
      <c r="J33" s="35"/>
      <c r="K33" s="35"/>
      <c r="L33" s="170">
        <v>0.21</v>
      </c>
      <c r="M33" s="171"/>
      <c r="N33" s="171"/>
      <c r="O33" s="171"/>
      <c r="P33" s="35"/>
      <c r="Q33" s="35"/>
      <c r="R33" s="35"/>
      <c r="S33" s="35"/>
      <c r="T33" s="38" t="s">
        <v>41</v>
      </c>
      <c r="U33" s="35"/>
      <c r="V33" s="35"/>
      <c r="W33" s="172">
        <f>ROUND(BB87+SUM(CF92),2)</f>
        <v>0</v>
      </c>
      <c r="X33" s="171"/>
      <c r="Y33" s="171"/>
      <c r="Z33" s="171"/>
      <c r="AA33" s="171"/>
      <c r="AB33" s="171"/>
      <c r="AC33" s="171"/>
      <c r="AD33" s="171"/>
      <c r="AE33" s="171"/>
      <c r="AF33" s="35"/>
      <c r="AG33" s="35"/>
      <c r="AH33" s="35"/>
      <c r="AI33" s="35"/>
      <c r="AJ33" s="35"/>
      <c r="AK33" s="172">
        <v>0</v>
      </c>
      <c r="AL33" s="171"/>
      <c r="AM33" s="171"/>
      <c r="AN33" s="171"/>
      <c r="AO33" s="171"/>
      <c r="AP33" s="35"/>
      <c r="AQ33" s="39"/>
    </row>
    <row r="34" spans="2:43" s="2" customFormat="1" ht="14.45" hidden="1" customHeight="1" x14ac:dyDescent="0.3">
      <c r="B34" s="34"/>
      <c r="C34" s="35"/>
      <c r="D34" s="35"/>
      <c r="E34" s="35"/>
      <c r="F34" s="36" t="s">
        <v>44</v>
      </c>
      <c r="G34" s="35"/>
      <c r="H34" s="35"/>
      <c r="I34" s="35"/>
      <c r="J34" s="35"/>
      <c r="K34" s="35"/>
      <c r="L34" s="170">
        <v>0.15</v>
      </c>
      <c r="M34" s="171"/>
      <c r="N34" s="171"/>
      <c r="O34" s="171"/>
      <c r="P34" s="35"/>
      <c r="Q34" s="35"/>
      <c r="R34" s="35"/>
      <c r="S34" s="35"/>
      <c r="T34" s="38" t="s">
        <v>41</v>
      </c>
      <c r="U34" s="35"/>
      <c r="V34" s="35"/>
      <c r="W34" s="172">
        <f>ROUND(BC87+SUM(CG92),2)</f>
        <v>0</v>
      </c>
      <c r="X34" s="171"/>
      <c r="Y34" s="171"/>
      <c r="Z34" s="171"/>
      <c r="AA34" s="171"/>
      <c r="AB34" s="171"/>
      <c r="AC34" s="171"/>
      <c r="AD34" s="171"/>
      <c r="AE34" s="171"/>
      <c r="AF34" s="35"/>
      <c r="AG34" s="35"/>
      <c r="AH34" s="35"/>
      <c r="AI34" s="35"/>
      <c r="AJ34" s="35"/>
      <c r="AK34" s="172">
        <v>0</v>
      </c>
      <c r="AL34" s="171"/>
      <c r="AM34" s="171"/>
      <c r="AN34" s="171"/>
      <c r="AO34" s="171"/>
      <c r="AP34" s="35"/>
      <c r="AQ34" s="39"/>
    </row>
    <row r="35" spans="2:43" s="2" customFormat="1" ht="14.45" hidden="1" customHeight="1" x14ac:dyDescent="0.3">
      <c r="B35" s="34"/>
      <c r="C35" s="35"/>
      <c r="D35" s="35"/>
      <c r="E35" s="35"/>
      <c r="F35" s="36" t="s">
        <v>45</v>
      </c>
      <c r="G35" s="35"/>
      <c r="H35" s="35"/>
      <c r="I35" s="35"/>
      <c r="J35" s="35"/>
      <c r="K35" s="35"/>
      <c r="L35" s="170">
        <v>0</v>
      </c>
      <c r="M35" s="171"/>
      <c r="N35" s="171"/>
      <c r="O35" s="171"/>
      <c r="P35" s="35"/>
      <c r="Q35" s="35"/>
      <c r="R35" s="35"/>
      <c r="S35" s="35"/>
      <c r="T35" s="38" t="s">
        <v>41</v>
      </c>
      <c r="U35" s="35"/>
      <c r="V35" s="35"/>
      <c r="W35" s="172">
        <f>ROUND(BD87+SUM(CH92),2)</f>
        <v>0</v>
      </c>
      <c r="X35" s="171"/>
      <c r="Y35" s="171"/>
      <c r="Z35" s="171"/>
      <c r="AA35" s="171"/>
      <c r="AB35" s="171"/>
      <c r="AC35" s="171"/>
      <c r="AD35" s="171"/>
      <c r="AE35" s="171"/>
      <c r="AF35" s="35"/>
      <c r="AG35" s="35"/>
      <c r="AH35" s="35"/>
      <c r="AI35" s="35"/>
      <c r="AJ35" s="35"/>
      <c r="AK35" s="172">
        <v>0</v>
      </c>
      <c r="AL35" s="171"/>
      <c r="AM35" s="171"/>
      <c r="AN35" s="171"/>
      <c r="AO35" s="171"/>
      <c r="AP35" s="35"/>
      <c r="AQ35" s="39"/>
    </row>
    <row r="36" spans="2:43" s="1" customFormat="1" ht="6.95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43" s="1" customFormat="1" ht="25.9" customHeight="1" x14ac:dyDescent="0.3">
      <c r="B37" s="29"/>
      <c r="C37" s="40"/>
      <c r="D37" s="41" t="s">
        <v>46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47</v>
      </c>
      <c r="U37" s="42"/>
      <c r="V37" s="42"/>
      <c r="W37" s="42"/>
      <c r="X37" s="173" t="s">
        <v>48</v>
      </c>
      <c r="Y37" s="174"/>
      <c r="Z37" s="174"/>
      <c r="AA37" s="174"/>
      <c r="AB37" s="174"/>
      <c r="AC37" s="42"/>
      <c r="AD37" s="42"/>
      <c r="AE37" s="42"/>
      <c r="AF37" s="42"/>
      <c r="AG37" s="42"/>
      <c r="AH37" s="42"/>
      <c r="AI37" s="42"/>
      <c r="AJ37" s="42"/>
      <c r="AK37" s="175">
        <f>SUM(AK29:AK35)</f>
        <v>0</v>
      </c>
      <c r="AL37" s="174"/>
      <c r="AM37" s="174"/>
      <c r="AN37" s="174"/>
      <c r="AO37" s="176"/>
      <c r="AP37" s="40"/>
      <c r="AQ37" s="31"/>
    </row>
    <row r="38" spans="2:43" s="1" customFormat="1" ht="14.4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43" ht="13.5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ht="13.5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ht="13.5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x14ac:dyDescent="0.3">
      <c r="B49" s="29"/>
      <c r="C49" s="30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50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 ht="13.5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ht="13.5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ht="13.5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ht="13.5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ht="13.5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ht="13.5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ht="13.5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ht="13.5" x14ac:dyDescent="0.3">
      <c r="B57" s="19"/>
      <c r="C57" s="20"/>
      <c r="D57" s="47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8"/>
      <c r="AA57" s="20"/>
      <c r="AB57" s="20"/>
      <c r="AC57" s="47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8"/>
      <c r="AP57" s="20"/>
      <c r="AQ57" s="21"/>
    </row>
    <row r="58" spans="2:43" s="1" customFormat="1" x14ac:dyDescent="0.3">
      <c r="B58" s="29"/>
      <c r="C58" s="30"/>
      <c r="D58" s="49" t="s">
        <v>51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52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51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52</v>
      </c>
      <c r="AN58" s="50"/>
      <c r="AO58" s="52"/>
      <c r="AP58" s="30"/>
      <c r="AQ58" s="31"/>
    </row>
    <row r="59" spans="2:43" ht="13.5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x14ac:dyDescent="0.3">
      <c r="B60" s="29"/>
      <c r="C60" s="30"/>
      <c r="D60" s="44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54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 ht="13.5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ht="13.5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ht="13.5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ht="13.5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ht="13.5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ht="13.5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ht="13.5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ht="13.5" x14ac:dyDescent="0.3">
      <c r="B68" s="19"/>
      <c r="C68" s="20"/>
      <c r="D68" s="47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8"/>
      <c r="AA68" s="20"/>
      <c r="AB68" s="20"/>
      <c r="AC68" s="47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8"/>
      <c r="AP68" s="20"/>
      <c r="AQ68" s="21"/>
    </row>
    <row r="69" spans="2:43" s="1" customFormat="1" x14ac:dyDescent="0.3">
      <c r="B69" s="29"/>
      <c r="C69" s="30"/>
      <c r="D69" s="49" t="s">
        <v>51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52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51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52</v>
      </c>
      <c r="AN69" s="50"/>
      <c r="AO69" s="52"/>
      <c r="AP69" s="30"/>
      <c r="AQ69" s="31"/>
    </row>
    <row r="70" spans="2:4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 x14ac:dyDescent="0.3">
      <c r="B76" s="29"/>
      <c r="C76" s="162" t="s">
        <v>55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1"/>
    </row>
    <row r="77" spans="2:43" s="3" customFormat="1" ht="14.45" customHeight="1" x14ac:dyDescent="0.3">
      <c r="B77" s="59"/>
      <c r="C77" s="26" t="s">
        <v>13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12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 x14ac:dyDescent="0.3">
      <c r="B78" s="62"/>
      <c r="C78" s="63" t="s">
        <v>15</v>
      </c>
      <c r="D78" s="64"/>
      <c r="E78" s="64"/>
      <c r="F78" s="64"/>
      <c r="G78" s="64"/>
      <c r="H78" s="64"/>
      <c r="I78" s="64"/>
      <c r="J78" s="64"/>
      <c r="K78" s="64"/>
      <c r="L78" s="178" t="str">
        <f>K6</f>
        <v>Stavební úpravy a přístavba výtahu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4"/>
      <c r="AQ78" s="65"/>
    </row>
    <row r="79" spans="2:43" s="1" customFormat="1" ht="6.95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x14ac:dyDescent="0.3">
      <c r="B80" s="29"/>
      <c r="C80" s="26" t="s">
        <v>20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>ZŠ Lanškroun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6" t="s">
        <v>22</v>
      </c>
      <c r="AJ80" s="30"/>
      <c r="AK80" s="30"/>
      <c r="AL80" s="30"/>
      <c r="AM80" s="67" t="str">
        <f>IF(AN8= "","",AN8)</f>
        <v>21. 1. 2017</v>
      </c>
      <c r="AN80" s="30"/>
      <c r="AO80" s="30"/>
      <c r="AP80" s="30"/>
      <c r="AQ80" s="31"/>
    </row>
    <row r="81" spans="2:76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2:76" s="1" customFormat="1" x14ac:dyDescent="0.3">
      <c r="B82" s="29"/>
      <c r="C82" s="26" t="s">
        <v>24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>Město Lanškroun,Nám.J.M.Marků 12,Lanškroun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31</v>
      </c>
      <c r="AJ82" s="30"/>
      <c r="AK82" s="30"/>
      <c r="AL82" s="30"/>
      <c r="AM82" s="180" t="str">
        <f>IF(E17="","",E17)</f>
        <v>Kvarta s.r.o.,Choceň</v>
      </c>
      <c r="AN82" s="177"/>
      <c r="AO82" s="177"/>
      <c r="AP82" s="177"/>
      <c r="AQ82" s="31"/>
      <c r="AS82" s="181" t="s">
        <v>56</v>
      </c>
      <c r="AT82" s="182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pans="2:76" s="1" customFormat="1" x14ac:dyDescent="0.3">
      <c r="B83" s="29"/>
      <c r="C83" s="26" t="s">
        <v>29</v>
      </c>
      <c r="D83" s="30"/>
      <c r="E83" s="30"/>
      <c r="F83" s="30"/>
      <c r="G83" s="30"/>
      <c r="H83" s="30"/>
      <c r="I83" s="30"/>
      <c r="J83" s="30"/>
      <c r="K83" s="30"/>
      <c r="L83" s="60" t="str">
        <f>IF(E14="","",E14)</f>
        <v xml:space="preserve"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6" t="s">
        <v>34</v>
      </c>
      <c r="AJ83" s="30"/>
      <c r="AK83" s="30"/>
      <c r="AL83" s="30"/>
      <c r="AM83" s="180" t="str">
        <f>IF(E20="","",E20)</f>
        <v xml:space="preserve"> </v>
      </c>
      <c r="AN83" s="177"/>
      <c r="AO83" s="177"/>
      <c r="AP83" s="177"/>
      <c r="AQ83" s="31"/>
      <c r="AS83" s="183"/>
      <c r="AT83" s="184"/>
      <c r="AU83" s="70"/>
      <c r="AV83" s="70"/>
      <c r="AW83" s="70"/>
      <c r="AX83" s="70"/>
      <c r="AY83" s="70"/>
      <c r="AZ83" s="70"/>
      <c r="BA83" s="70"/>
      <c r="BB83" s="70"/>
      <c r="BC83" s="70"/>
      <c r="BD83" s="71"/>
    </row>
    <row r="84" spans="2:76" s="1" customFormat="1" ht="10.9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5"/>
      <c r="AT84" s="177"/>
      <c r="AU84" s="30"/>
      <c r="AV84" s="30"/>
      <c r="AW84" s="30"/>
      <c r="AX84" s="30"/>
      <c r="AY84" s="30"/>
      <c r="AZ84" s="30"/>
      <c r="BA84" s="30"/>
      <c r="BB84" s="30"/>
      <c r="BC84" s="30"/>
      <c r="BD84" s="72"/>
    </row>
    <row r="85" spans="2:76" s="1" customFormat="1" ht="29.25" customHeight="1" x14ac:dyDescent="0.3">
      <c r="B85" s="29"/>
      <c r="C85" s="186" t="s">
        <v>57</v>
      </c>
      <c r="D85" s="187"/>
      <c r="E85" s="187"/>
      <c r="F85" s="187"/>
      <c r="G85" s="187"/>
      <c r="H85" s="73"/>
      <c r="I85" s="188" t="s">
        <v>58</v>
      </c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8" t="s">
        <v>59</v>
      </c>
      <c r="AH85" s="187"/>
      <c r="AI85" s="187"/>
      <c r="AJ85" s="187"/>
      <c r="AK85" s="187"/>
      <c r="AL85" s="187"/>
      <c r="AM85" s="187"/>
      <c r="AN85" s="188" t="s">
        <v>60</v>
      </c>
      <c r="AO85" s="187"/>
      <c r="AP85" s="189"/>
      <c r="AQ85" s="31"/>
      <c r="AS85" s="74" t="s">
        <v>61</v>
      </c>
      <c r="AT85" s="75" t="s">
        <v>62</v>
      </c>
      <c r="AU85" s="75" t="s">
        <v>63</v>
      </c>
      <c r="AV85" s="75" t="s">
        <v>64</v>
      </c>
      <c r="AW85" s="75" t="s">
        <v>65</v>
      </c>
      <c r="AX85" s="75" t="s">
        <v>66</v>
      </c>
      <c r="AY85" s="75" t="s">
        <v>67</v>
      </c>
      <c r="AZ85" s="75" t="s">
        <v>68</v>
      </c>
      <c r="BA85" s="75" t="s">
        <v>69</v>
      </c>
      <c r="BB85" s="75" t="s">
        <v>70</v>
      </c>
      <c r="BC85" s="75" t="s">
        <v>71</v>
      </c>
      <c r="BD85" s="76" t="s">
        <v>72</v>
      </c>
    </row>
    <row r="86" spans="2:76" s="1" customFormat="1" ht="10.9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7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2:76" s="4" customFormat="1" ht="32.450000000000003" customHeight="1" x14ac:dyDescent="0.3">
      <c r="B87" s="62"/>
      <c r="C87" s="78" t="s">
        <v>73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97">
        <f>ROUND(AG88,2)</f>
        <v>0</v>
      </c>
      <c r="AH87" s="197"/>
      <c r="AI87" s="197"/>
      <c r="AJ87" s="197"/>
      <c r="AK87" s="197"/>
      <c r="AL87" s="197"/>
      <c r="AM87" s="197"/>
      <c r="AN87" s="198">
        <f>SUM(AG87,AT87)</f>
        <v>0</v>
      </c>
      <c r="AO87" s="198"/>
      <c r="AP87" s="198"/>
      <c r="AQ87" s="65"/>
      <c r="AS87" s="80">
        <f>ROUND(AS88,2)</f>
        <v>0</v>
      </c>
      <c r="AT87" s="81">
        <f>ROUND(SUM(AV87:AW87),2)</f>
        <v>0</v>
      </c>
      <c r="AU87" s="82">
        <f>ROUND(AU88,5)</f>
        <v>117.93478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84" t="s">
        <v>74</v>
      </c>
      <c r="BT87" s="84" t="s">
        <v>75</v>
      </c>
      <c r="BU87" s="85" t="s">
        <v>76</v>
      </c>
      <c r="BV87" s="84" t="s">
        <v>77</v>
      </c>
      <c r="BW87" s="84" t="s">
        <v>78</v>
      </c>
      <c r="BX87" s="84" t="s">
        <v>79</v>
      </c>
    </row>
    <row r="88" spans="2:76" s="5" customFormat="1" ht="22.5" customHeight="1" x14ac:dyDescent="0.3">
      <c r="B88" s="86"/>
      <c r="C88" s="87"/>
      <c r="D88" s="193" t="s">
        <v>80</v>
      </c>
      <c r="E88" s="191"/>
      <c r="F88" s="191"/>
      <c r="G88" s="191"/>
      <c r="H88" s="191"/>
      <c r="I88" s="88"/>
      <c r="J88" s="193" t="s">
        <v>81</v>
      </c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2">
        <f>ROUND(AG89,2)</f>
        <v>0</v>
      </c>
      <c r="AH88" s="191"/>
      <c r="AI88" s="191"/>
      <c r="AJ88" s="191"/>
      <c r="AK88" s="191"/>
      <c r="AL88" s="191"/>
      <c r="AM88" s="191"/>
      <c r="AN88" s="190">
        <f>SUM(AG88,AT88)</f>
        <v>0</v>
      </c>
      <c r="AO88" s="191"/>
      <c r="AP88" s="191"/>
      <c r="AQ88" s="89"/>
      <c r="AS88" s="90">
        <f>ROUND(AS89,2)</f>
        <v>0</v>
      </c>
      <c r="AT88" s="91">
        <f>ROUND(SUM(AV88:AW88),2)</f>
        <v>0</v>
      </c>
      <c r="AU88" s="92">
        <f>ROUND(AU89,5)</f>
        <v>117.93478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 t="shared" si="0"/>
        <v>0</v>
      </c>
      <c r="BA88" s="91">
        <f t="shared" si="0"/>
        <v>0</v>
      </c>
      <c r="BB88" s="91">
        <f t="shared" si="0"/>
        <v>0</v>
      </c>
      <c r="BC88" s="91">
        <f t="shared" si="0"/>
        <v>0</v>
      </c>
      <c r="BD88" s="93">
        <f t="shared" si="0"/>
        <v>0</v>
      </c>
      <c r="BS88" s="94" t="s">
        <v>74</v>
      </c>
      <c r="BT88" s="94" t="s">
        <v>80</v>
      </c>
      <c r="BU88" s="94" t="s">
        <v>76</v>
      </c>
      <c r="BV88" s="94" t="s">
        <v>77</v>
      </c>
      <c r="BW88" s="94" t="s">
        <v>82</v>
      </c>
      <c r="BX88" s="94" t="s">
        <v>78</v>
      </c>
    </row>
    <row r="89" spans="2:76" s="6" customFormat="1" ht="22.5" customHeight="1" x14ac:dyDescent="0.3">
      <c r="B89" s="95"/>
      <c r="C89" s="96"/>
      <c r="D89" s="96"/>
      <c r="E89" s="196" t="s">
        <v>83</v>
      </c>
      <c r="F89" s="195"/>
      <c r="G89" s="195"/>
      <c r="H89" s="195"/>
      <c r="I89" s="195"/>
      <c r="J89" s="96"/>
      <c r="K89" s="196" t="s">
        <v>84</v>
      </c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4">
        <f>'d-0 - Zdravotechnika-ceno...'!M31</f>
        <v>0</v>
      </c>
      <c r="AH89" s="195"/>
      <c r="AI89" s="195"/>
      <c r="AJ89" s="195"/>
      <c r="AK89" s="195"/>
      <c r="AL89" s="195"/>
      <c r="AM89" s="195"/>
      <c r="AN89" s="194">
        <f>SUM(AG89,AT89)</f>
        <v>0</v>
      </c>
      <c r="AO89" s="195"/>
      <c r="AP89" s="195"/>
      <c r="AQ89" s="97"/>
      <c r="AS89" s="98">
        <f>'d-0 - Zdravotechnika-ceno...'!M29</f>
        <v>0</v>
      </c>
      <c r="AT89" s="99">
        <f>ROUND(SUM(AV89:AW89),2)</f>
        <v>0</v>
      </c>
      <c r="AU89" s="100">
        <f>'d-0 - Zdravotechnika-ceno...'!W115</f>
        <v>117.93477799999998</v>
      </c>
      <c r="AV89" s="99">
        <f>'d-0 - Zdravotechnika-ceno...'!M33</f>
        <v>0</v>
      </c>
      <c r="AW89" s="99">
        <f>'d-0 - Zdravotechnika-ceno...'!M34</f>
        <v>0</v>
      </c>
      <c r="AX89" s="99">
        <f>'d-0 - Zdravotechnika-ceno...'!M35</f>
        <v>0</v>
      </c>
      <c r="AY89" s="99">
        <f>'d-0 - Zdravotechnika-ceno...'!M36</f>
        <v>0</v>
      </c>
      <c r="AZ89" s="99">
        <f>'d-0 - Zdravotechnika-ceno...'!H33</f>
        <v>0</v>
      </c>
      <c r="BA89" s="99">
        <f>'d-0 - Zdravotechnika-ceno...'!H34</f>
        <v>0</v>
      </c>
      <c r="BB89" s="99">
        <f>'d-0 - Zdravotechnika-ceno...'!H35</f>
        <v>0</v>
      </c>
      <c r="BC89" s="99">
        <f>'d-0 - Zdravotechnika-ceno...'!H36</f>
        <v>0</v>
      </c>
      <c r="BD89" s="101">
        <f>'d-0 - Zdravotechnika-ceno...'!H37</f>
        <v>0</v>
      </c>
      <c r="BT89" s="102" t="s">
        <v>85</v>
      </c>
      <c r="BV89" s="102" t="s">
        <v>77</v>
      </c>
      <c r="BW89" s="102" t="s">
        <v>86</v>
      </c>
      <c r="BX89" s="102" t="s">
        <v>82</v>
      </c>
    </row>
    <row r="90" spans="2:76" ht="13.5" x14ac:dyDescent="0.3"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1"/>
    </row>
    <row r="91" spans="2:76" s="1" customFormat="1" ht="30" customHeight="1" x14ac:dyDescent="0.3">
      <c r="B91" s="29"/>
      <c r="C91" s="78" t="s">
        <v>87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198">
        <v>0</v>
      </c>
      <c r="AH91" s="177"/>
      <c r="AI91" s="177"/>
      <c r="AJ91" s="177"/>
      <c r="AK91" s="177"/>
      <c r="AL91" s="177"/>
      <c r="AM91" s="177"/>
      <c r="AN91" s="198">
        <v>0</v>
      </c>
      <c r="AO91" s="177"/>
      <c r="AP91" s="177"/>
      <c r="AQ91" s="31"/>
      <c r="AS91" s="74" t="s">
        <v>88</v>
      </c>
      <c r="AT91" s="75" t="s">
        <v>89</v>
      </c>
      <c r="AU91" s="75" t="s">
        <v>39</v>
      </c>
      <c r="AV91" s="76" t="s">
        <v>62</v>
      </c>
    </row>
    <row r="92" spans="2:76" s="1" customFormat="1" ht="10.9" customHeight="1" x14ac:dyDescent="0.3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1"/>
      <c r="AS92" s="103"/>
      <c r="AT92" s="104"/>
      <c r="AU92" s="104"/>
      <c r="AV92" s="105"/>
    </row>
    <row r="93" spans="2:76" s="1" customFormat="1" ht="30" customHeight="1" x14ac:dyDescent="0.3">
      <c r="B93" s="29"/>
      <c r="C93" s="106" t="s">
        <v>90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99">
        <f>ROUND(AG87+AG91,2)</f>
        <v>0</v>
      </c>
      <c r="AH93" s="199"/>
      <c r="AI93" s="199"/>
      <c r="AJ93" s="199"/>
      <c r="AK93" s="199"/>
      <c r="AL93" s="199"/>
      <c r="AM93" s="199"/>
      <c r="AN93" s="199">
        <f>AN87+AN91</f>
        <v>0</v>
      </c>
      <c r="AO93" s="199"/>
      <c r="AP93" s="199"/>
      <c r="AQ93" s="31"/>
    </row>
    <row r="94" spans="2:76" s="1" customFormat="1" ht="6.95" customHeight="1" x14ac:dyDescent="0.3"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5"/>
    </row>
  </sheetData>
  <mergeCells count="49">
    <mergeCell ref="AR2:BE2"/>
    <mergeCell ref="AG87:AM87"/>
    <mergeCell ref="AN87:AP87"/>
    <mergeCell ref="AG91:AM91"/>
    <mergeCell ref="AN91:AP91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9"/>
  <sheetViews>
    <sheetView showGridLines="0" tabSelected="1" workbookViewId="0">
      <pane ySplit="1" topLeftCell="A2" activePane="bottomLeft" state="frozen"/>
      <selection pane="bottomLeft" activeCell="N125" sqref="N125:Q125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2"/>
      <c r="B1" s="12"/>
      <c r="C1" s="12"/>
      <c r="D1" s="13" t="s">
        <v>1</v>
      </c>
      <c r="E1" s="12"/>
      <c r="F1" s="12"/>
      <c r="G1" s="12"/>
      <c r="H1" s="225"/>
      <c r="I1" s="225"/>
      <c r="J1" s="225"/>
      <c r="K1" s="225"/>
      <c r="L1" s="12"/>
      <c r="M1" s="12"/>
      <c r="N1" s="12"/>
      <c r="O1" s="13" t="s">
        <v>91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60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T2" s="15" t="s">
        <v>86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85</v>
      </c>
    </row>
    <row r="4" spans="1:66" ht="36.950000000000003" customHeight="1" x14ac:dyDescent="0.3">
      <c r="B4" s="19"/>
      <c r="C4" s="162" t="s">
        <v>92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21"/>
      <c r="T4" s="22" t="s">
        <v>11</v>
      </c>
      <c r="AT4" s="15" t="s">
        <v>4</v>
      </c>
    </row>
    <row r="5" spans="1:66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01" t="str">
        <f>'Rekapitulace stavby'!K6</f>
        <v>Stavební úpravy a přístavba výtahu</v>
      </c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20"/>
      <c r="R6" s="21"/>
    </row>
    <row r="7" spans="1:66" ht="25.35" customHeight="1" x14ac:dyDescent="0.3">
      <c r="B7" s="19"/>
      <c r="C7" s="20"/>
      <c r="D7" s="26" t="s">
        <v>93</v>
      </c>
      <c r="E7" s="20"/>
      <c r="F7" s="201" t="s">
        <v>94</v>
      </c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20"/>
      <c r="R7" s="21"/>
    </row>
    <row r="8" spans="1:66" s="1" customFormat="1" ht="32.85" customHeight="1" x14ac:dyDescent="0.3">
      <c r="B8" s="29"/>
      <c r="C8" s="30"/>
      <c r="D8" s="25" t="s">
        <v>95</v>
      </c>
      <c r="E8" s="30"/>
      <c r="F8" s="165" t="s">
        <v>96</v>
      </c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30"/>
      <c r="R8" s="31"/>
    </row>
    <row r="9" spans="1:66" s="1" customFormat="1" ht="14.45" customHeight="1" x14ac:dyDescent="0.3">
      <c r="B9" s="29"/>
      <c r="C9" s="30"/>
      <c r="D9" s="26" t="s">
        <v>17</v>
      </c>
      <c r="E9" s="30"/>
      <c r="F9" s="24" t="s">
        <v>18</v>
      </c>
      <c r="G9" s="30"/>
      <c r="H9" s="30"/>
      <c r="I9" s="30"/>
      <c r="J9" s="30"/>
      <c r="K9" s="30"/>
      <c r="L9" s="30"/>
      <c r="M9" s="26" t="s">
        <v>19</v>
      </c>
      <c r="N9" s="30"/>
      <c r="O9" s="24" t="s">
        <v>18</v>
      </c>
      <c r="P9" s="30"/>
      <c r="Q9" s="30"/>
      <c r="R9" s="31"/>
    </row>
    <row r="10" spans="1:66" s="1" customFormat="1" ht="14.45" customHeight="1" x14ac:dyDescent="0.3">
      <c r="B10" s="29"/>
      <c r="C10" s="30"/>
      <c r="D10" s="26" t="s">
        <v>20</v>
      </c>
      <c r="E10" s="30"/>
      <c r="F10" s="24" t="s">
        <v>21</v>
      </c>
      <c r="G10" s="30"/>
      <c r="H10" s="30"/>
      <c r="I10" s="30"/>
      <c r="J10" s="30"/>
      <c r="K10" s="30"/>
      <c r="L10" s="30"/>
      <c r="M10" s="26" t="s">
        <v>22</v>
      </c>
      <c r="N10" s="30"/>
      <c r="O10" s="202" t="str">
        <f>'Rekapitulace stavby'!AN8</f>
        <v>21. 1. 2017</v>
      </c>
      <c r="P10" s="177"/>
      <c r="Q10" s="30"/>
      <c r="R10" s="31"/>
    </row>
    <row r="11" spans="1:66" s="1" customFormat="1" ht="10.9" customHeight="1" x14ac:dyDescent="0.3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66" s="1" customFormat="1" ht="14.45" customHeight="1" x14ac:dyDescent="0.3">
      <c r="B12" s="29"/>
      <c r="C12" s="30"/>
      <c r="D12" s="26" t="s">
        <v>24</v>
      </c>
      <c r="E12" s="30"/>
      <c r="F12" s="30"/>
      <c r="G12" s="30"/>
      <c r="H12" s="30"/>
      <c r="I12" s="30"/>
      <c r="J12" s="30"/>
      <c r="K12" s="30"/>
      <c r="L12" s="30"/>
      <c r="M12" s="26" t="s">
        <v>25</v>
      </c>
      <c r="N12" s="30"/>
      <c r="O12" s="164" t="s">
        <v>18</v>
      </c>
      <c r="P12" s="177"/>
      <c r="Q12" s="30"/>
      <c r="R12" s="31"/>
    </row>
    <row r="13" spans="1:66" s="1" customFormat="1" ht="18" customHeight="1" x14ac:dyDescent="0.3">
      <c r="B13" s="29"/>
      <c r="C13" s="30"/>
      <c r="D13" s="30"/>
      <c r="E13" s="24" t="s">
        <v>27</v>
      </c>
      <c r="F13" s="30"/>
      <c r="G13" s="30"/>
      <c r="H13" s="30"/>
      <c r="I13" s="30"/>
      <c r="J13" s="30"/>
      <c r="K13" s="30"/>
      <c r="L13" s="30"/>
      <c r="M13" s="26" t="s">
        <v>28</v>
      </c>
      <c r="N13" s="30"/>
      <c r="O13" s="164" t="s">
        <v>18</v>
      </c>
      <c r="P13" s="177"/>
      <c r="Q13" s="30"/>
      <c r="R13" s="31"/>
    </row>
    <row r="14" spans="1:66" s="1" customFormat="1" ht="6.95" customHeight="1" x14ac:dyDescent="0.3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pans="1:66" s="1" customFormat="1" ht="14.45" customHeight="1" x14ac:dyDescent="0.3">
      <c r="B15" s="29"/>
      <c r="C15" s="30"/>
      <c r="D15" s="26" t="s">
        <v>29</v>
      </c>
      <c r="E15" s="30"/>
      <c r="F15" s="30"/>
      <c r="G15" s="30"/>
      <c r="H15" s="30"/>
      <c r="I15" s="30"/>
      <c r="J15" s="30"/>
      <c r="K15" s="30"/>
      <c r="L15" s="30"/>
      <c r="M15" s="26" t="s">
        <v>25</v>
      </c>
      <c r="N15" s="30"/>
      <c r="O15" s="164" t="str">
        <f>IF('Rekapitulace stavby'!AN13="","",'Rekapitulace stavby'!AN13)</f>
        <v/>
      </c>
      <c r="P15" s="177"/>
      <c r="Q15" s="30"/>
      <c r="R15" s="31"/>
    </row>
    <row r="16" spans="1:66" s="1" customFormat="1" ht="18" customHeight="1" x14ac:dyDescent="0.3">
      <c r="B16" s="29"/>
      <c r="C16" s="30"/>
      <c r="D16" s="30"/>
      <c r="E16" s="24" t="str">
        <f>IF('Rekapitulace stavby'!E14="","",'Rekapitulace stavby'!E14)</f>
        <v xml:space="preserve"> </v>
      </c>
      <c r="F16" s="30"/>
      <c r="G16" s="30"/>
      <c r="H16" s="30"/>
      <c r="I16" s="30"/>
      <c r="J16" s="30"/>
      <c r="K16" s="30"/>
      <c r="L16" s="30"/>
      <c r="M16" s="26" t="s">
        <v>28</v>
      </c>
      <c r="N16" s="30"/>
      <c r="O16" s="164" t="str">
        <f>IF('Rekapitulace stavby'!AN14="","",'Rekapitulace stavby'!AN14)</f>
        <v/>
      </c>
      <c r="P16" s="177"/>
      <c r="Q16" s="30"/>
      <c r="R16" s="31"/>
    </row>
    <row r="17" spans="2:18" s="1" customFormat="1" ht="6.95" customHeight="1" x14ac:dyDescent="0.3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</row>
    <row r="18" spans="2:18" s="1" customFormat="1" ht="14.45" customHeight="1" x14ac:dyDescent="0.3">
      <c r="B18" s="29"/>
      <c r="C18" s="30"/>
      <c r="D18" s="26" t="s">
        <v>31</v>
      </c>
      <c r="E18" s="30"/>
      <c r="F18" s="30"/>
      <c r="G18" s="30"/>
      <c r="H18" s="30"/>
      <c r="I18" s="30"/>
      <c r="J18" s="30"/>
      <c r="K18" s="30"/>
      <c r="L18" s="30"/>
      <c r="M18" s="26" t="s">
        <v>25</v>
      </c>
      <c r="N18" s="30"/>
      <c r="O18" s="164" t="s">
        <v>18</v>
      </c>
      <c r="P18" s="177"/>
      <c r="Q18" s="30"/>
      <c r="R18" s="31"/>
    </row>
    <row r="19" spans="2:18" s="1" customFormat="1" ht="18" customHeight="1" x14ac:dyDescent="0.3">
      <c r="B19" s="29"/>
      <c r="C19" s="30"/>
      <c r="D19" s="30"/>
      <c r="E19" s="24" t="s">
        <v>97</v>
      </c>
      <c r="F19" s="30"/>
      <c r="G19" s="30"/>
      <c r="H19" s="30"/>
      <c r="I19" s="30"/>
      <c r="J19" s="30"/>
      <c r="K19" s="30"/>
      <c r="L19" s="30"/>
      <c r="M19" s="26" t="s">
        <v>28</v>
      </c>
      <c r="N19" s="30"/>
      <c r="O19" s="164" t="s">
        <v>18</v>
      </c>
      <c r="P19" s="177"/>
      <c r="Q19" s="30"/>
      <c r="R19" s="31"/>
    </row>
    <row r="20" spans="2:18" s="1" customFormat="1" ht="6.95" customHeight="1" x14ac:dyDescent="0.3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1"/>
    </row>
    <row r="21" spans="2:18" s="1" customFormat="1" ht="14.45" customHeight="1" x14ac:dyDescent="0.3">
      <c r="B21" s="29"/>
      <c r="C21" s="30"/>
      <c r="D21" s="26" t="s">
        <v>34</v>
      </c>
      <c r="E21" s="30"/>
      <c r="F21" s="30"/>
      <c r="G21" s="30"/>
      <c r="H21" s="30"/>
      <c r="I21" s="30"/>
      <c r="J21" s="30"/>
      <c r="K21" s="30"/>
      <c r="L21" s="30"/>
      <c r="M21" s="26" t="s">
        <v>25</v>
      </c>
      <c r="N21" s="30"/>
      <c r="O21" s="164" t="str">
        <f>IF('Rekapitulace stavby'!AN19="","",'Rekapitulace stavby'!AN19)</f>
        <v/>
      </c>
      <c r="P21" s="177"/>
      <c r="Q21" s="30"/>
      <c r="R21" s="31"/>
    </row>
    <row r="22" spans="2:18" s="1" customFormat="1" ht="18" customHeight="1" x14ac:dyDescent="0.3">
      <c r="B22" s="29"/>
      <c r="C22" s="30"/>
      <c r="D22" s="30"/>
      <c r="E22" s="24" t="str">
        <f>IF('Rekapitulace stavby'!E20="","",'Rekapitulace stavby'!E20)</f>
        <v xml:space="preserve"> </v>
      </c>
      <c r="F22" s="30"/>
      <c r="G22" s="30"/>
      <c r="H22" s="30"/>
      <c r="I22" s="30"/>
      <c r="J22" s="30"/>
      <c r="K22" s="30"/>
      <c r="L22" s="30"/>
      <c r="M22" s="26" t="s">
        <v>28</v>
      </c>
      <c r="N22" s="30"/>
      <c r="O22" s="164" t="str">
        <f>IF('Rekapitulace stavby'!AN20="","",'Rekapitulace stavby'!AN20)</f>
        <v/>
      </c>
      <c r="P22" s="177"/>
      <c r="Q22" s="30"/>
      <c r="R22" s="31"/>
    </row>
    <row r="23" spans="2:18" s="1" customFormat="1" ht="6.95" customHeight="1" x14ac:dyDescent="0.3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14.45" customHeight="1" x14ac:dyDescent="0.3">
      <c r="B24" s="29"/>
      <c r="C24" s="30"/>
      <c r="D24" s="26" t="s">
        <v>35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1"/>
    </row>
    <row r="25" spans="2:18" s="1" customFormat="1" ht="22.5" customHeight="1" x14ac:dyDescent="0.3">
      <c r="B25" s="29"/>
      <c r="C25" s="30"/>
      <c r="D25" s="30"/>
      <c r="E25" s="166" t="s">
        <v>18</v>
      </c>
      <c r="F25" s="177"/>
      <c r="G25" s="177"/>
      <c r="H25" s="177"/>
      <c r="I25" s="177"/>
      <c r="J25" s="177"/>
      <c r="K25" s="177"/>
      <c r="L25" s="177"/>
      <c r="M25" s="30"/>
      <c r="N25" s="30"/>
      <c r="O25" s="30"/>
      <c r="P25" s="30"/>
      <c r="Q25" s="30"/>
      <c r="R25" s="31"/>
    </row>
    <row r="26" spans="2:18" s="1" customFormat="1" ht="6.95" customHeight="1" x14ac:dyDescent="0.3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1"/>
    </row>
    <row r="27" spans="2:18" s="1" customFormat="1" ht="6.95" customHeight="1" x14ac:dyDescent="0.3">
      <c r="B27" s="29"/>
      <c r="C27" s="3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30"/>
      <c r="R27" s="31"/>
    </row>
    <row r="28" spans="2:18" s="1" customFormat="1" ht="14.45" customHeight="1" x14ac:dyDescent="0.3">
      <c r="B28" s="29"/>
      <c r="C28" s="30"/>
      <c r="D28" s="108" t="s">
        <v>98</v>
      </c>
      <c r="E28" s="30"/>
      <c r="F28" s="30"/>
      <c r="G28" s="30"/>
      <c r="H28" s="30"/>
      <c r="I28" s="30"/>
      <c r="J28" s="30"/>
      <c r="K28" s="30"/>
      <c r="L28" s="30"/>
      <c r="M28" s="167">
        <f>N89</f>
        <v>0</v>
      </c>
      <c r="N28" s="177"/>
      <c r="O28" s="177"/>
      <c r="P28" s="177"/>
      <c r="Q28" s="30"/>
      <c r="R28" s="31"/>
    </row>
    <row r="29" spans="2:18" s="1" customFormat="1" ht="14.45" customHeight="1" x14ac:dyDescent="0.3">
      <c r="B29" s="29"/>
      <c r="C29" s="30"/>
      <c r="D29" s="28" t="s">
        <v>99</v>
      </c>
      <c r="E29" s="30"/>
      <c r="F29" s="30"/>
      <c r="G29" s="30"/>
      <c r="H29" s="30"/>
      <c r="I29" s="30"/>
      <c r="J29" s="30"/>
      <c r="K29" s="30"/>
      <c r="L29" s="30"/>
      <c r="M29" s="167">
        <f>N95</f>
        <v>0</v>
      </c>
      <c r="N29" s="177"/>
      <c r="O29" s="177"/>
      <c r="P29" s="177"/>
      <c r="Q29" s="30"/>
      <c r="R29" s="31"/>
    </row>
    <row r="30" spans="2:18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1"/>
    </row>
    <row r="31" spans="2:18" s="1" customFormat="1" ht="25.35" customHeight="1" x14ac:dyDescent="0.3">
      <c r="B31" s="29"/>
      <c r="C31" s="30"/>
      <c r="D31" s="109" t="s">
        <v>38</v>
      </c>
      <c r="E31" s="30"/>
      <c r="F31" s="30"/>
      <c r="G31" s="30"/>
      <c r="H31" s="30"/>
      <c r="I31" s="30"/>
      <c r="J31" s="30"/>
      <c r="K31" s="30"/>
      <c r="L31" s="30"/>
      <c r="M31" s="203">
        <f>ROUND(M28+M29,2)</f>
        <v>0</v>
      </c>
      <c r="N31" s="177"/>
      <c r="O31" s="177"/>
      <c r="P31" s="177"/>
      <c r="Q31" s="30"/>
      <c r="R31" s="31"/>
    </row>
    <row r="32" spans="2:18" s="1" customFormat="1" ht="6.95" customHeight="1" x14ac:dyDescent="0.3">
      <c r="B32" s="29"/>
      <c r="C32" s="30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30"/>
      <c r="R32" s="31"/>
    </row>
    <row r="33" spans="2:18" s="1" customFormat="1" ht="14.45" customHeight="1" x14ac:dyDescent="0.3">
      <c r="B33" s="29"/>
      <c r="C33" s="30"/>
      <c r="D33" s="36" t="s">
        <v>39</v>
      </c>
      <c r="E33" s="36" t="s">
        <v>40</v>
      </c>
      <c r="F33" s="37">
        <v>0.21</v>
      </c>
      <c r="G33" s="110" t="s">
        <v>41</v>
      </c>
      <c r="H33" s="204">
        <f>ROUND((SUM(BE95:BE96)+SUM(BE115:BE148)), 2)</f>
        <v>0</v>
      </c>
      <c r="I33" s="177"/>
      <c r="J33" s="177"/>
      <c r="K33" s="30"/>
      <c r="L33" s="30"/>
      <c r="M33" s="204">
        <f>ROUND(ROUND((SUM(BE95:BE96)+SUM(BE115:BE148)), 2)*F33, 2)</f>
        <v>0</v>
      </c>
      <c r="N33" s="177"/>
      <c r="O33" s="177"/>
      <c r="P33" s="177"/>
      <c r="Q33" s="30"/>
      <c r="R33" s="31"/>
    </row>
    <row r="34" spans="2:18" s="1" customFormat="1" ht="14.45" customHeight="1" x14ac:dyDescent="0.3">
      <c r="B34" s="29"/>
      <c r="C34" s="30"/>
      <c r="D34" s="30"/>
      <c r="E34" s="36" t="s">
        <v>42</v>
      </c>
      <c r="F34" s="37">
        <v>0.15</v>
      </c>
      <c r="G34" s="110" t="s">
        <v>41</v>
      </c>
      <c r="H34" s="204">
        <f>ROUND((SUM(BF95:BF96)+SUM(BF115:BF148)), 2)</f>
        <v>0</v>
      </c>
      <c r="I34" s="177"/>
      <c r="J34" s="177"/>
      <c r="K34" s="30"/>
      <c r="L34" s="30"/>
      <c r="M34" s="204">
        <f>ROUND(ROUND((SUM(BF95:BF96)+SUM(BF115:BF148)), 2)*F34, 2)</f>
        <v>0</v>
      </c>
      <c r="N34" s="177"/>
      <c r="O34" s="177"/>
      <c r="P34" s="177"/>
      <c r="Q34" s="30"/>
      <c r="R34" s="31"/>
    </row>
    <row r="35" spans="2:18" s="1" customFormat="1" ht="14.45" hidden="1" customHeight="1" x14ac:dyDescent="0.3">
      <c r="B35" s="29"/>
      <c r="C35" s="30"/>
      <c r="D35" s="30"/>
      <c r="E35" s="36" t="s">
        <v>43</v>
      </c>
      <c r="F35" s="37">
        <v>0.21</v>
      </c>
      <c r="G35" s="110" t="s">
        <v>41</v>
      </c>
      <c r="H35" s="204">
        <f>ROUND((SUM(BG95:BG96)+SUM(BG115:BG148)), 2)</f>
        <v>0</v>
      </c>
      <c r="I35" s="177"/>
      <c r="J35" s="177"/>
      <c r="K35" s="30"/>
      <c r="L35" s="30"/>
      <c r="M35" s="204">
        <v>0</v>
      </c>
      <c r="N35" s="177"/>
      <c r="O35" s="177"/>
      <c r="P35" s="177"/>
      <c r="Q35" s="30"/>
      <c r="R35" s="31"/>
    </row>
    <row r="36" spans="2:18" s="1" customFormat="1" ht="14.45" hidden="1" customHeight="1" x14ac:dyDescent="0.3">
      <c r="B36" s="29"/>
      <c r="C36" s="30"/>
      <c r="D36" s="30"/>
      <c r="E36" s="36" t="s">
        <v>44</v>
      </c>
      <c r="F36" s="37">
        <v>0.15</v>
      </c>
      <c r="G36" s="110" t="s">
        <v>41</v>
      </c>
      <c r="H36" s="204">
        <f>ROUND((SUM(BH95:BH96)+SUM(BH115:BH148)), 2)</f>
        <v>0</v>
      </c>
      <c r="I36" s="177"/>
      <c r="J36" s="177"/>
      <c r="K36" s="30"/>
      <c r="L36" s="30"/>
      <c r="M36" s="204">
        <v>0</v>
      </c>
      <c r="N36" s="177"/>
      <c r="O36" s="177"/>
      <c r="P36" s="177"/>
      <c r="Q36" s="30"/>
      <c r="R36" s="31"/>
    </row>
    <row r="37" spans="2:18" s="1" customFormat="1" ht="14.45" hidden="1" customHeight="1" x14ac:dyDescent="0.3">
      <c r="B37" s="29"/>
      <c r="C37" s="30"/>
      <c r="D37" s="30"/>
      <c r="E37" s="36" t="s">
        <v>45</v>
      </c>
      <c r="F37" s="37">
        <v>0</v>
      </c>
      <c r="G37" s="110" t="s">
        <v>41</v>
      </c>
      <c r="H37" s="204">
        <f>ROUND((SUM(BI95:BI96)+SUM(BI115:BI148)), 2)</f>
        <v>0</v>
      </c>
      <c r="I37" s="177"/>
      <c r="J37" s="177"/>
      <c r="K37" s="30"/>
      <c r="L37" s="30"/>
      <c r="M37" s="204">
        <v>0</v>
      </c>
      <c r="N37" s="177"/>
      <c r="O37" s="177"/>
      <c r="P37" s="177"/>
      <c r="Q37" s="30"/>
      <c r="R37" s="31"/>
    </row>
    <row r="38" spans="2:18" s="1" customFormat="1" ht="6.9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25.35" customHeight="1" x14ac:dyDescent="0.3">
      <c r="B39" s="29"/>
      <c r="C39" s="107"/>
      <c r="D39" s="111" t="s">
        <v>46</v>
      </c>
      <c r="E39" s="73"/>
      <c r="F39" s="73"/>
      <c r="G39" s="112" t="s">
        <v>47</v>
      </c>
      <c r="H39" s="113" t="s">
        <v>48</v>
      </c>
      <c r="I39" s="73"/>
      <c r="J39" s="73"/>
      <c r="K39" s="73"/>
      <c r="L39" s="205">
        <f>SUM(M31:M37)</f>
        <v>0</v>
      </c>
      <c r="M39" s="187"/>
      <c r="N39" s="187"/>
      <c r="O39" s="187"/>
      <c r="P39" s="189"/>
      <c r="Q39" s="107"/>
      <c r="R39" s="31"/>
    </row>
    <row r="40" spans="2:18" s="1" customFormat="1" ht="14.45" customHeight="1" x14ac:dyDescent="0.3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 s="1" customFormat="1" ht="14.45" customHeight="1" x14ac:dyDescent="0.3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1"/>
    </row>
    <row r="42" spans="2:18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ht="13.5" x14ac:dyDescent="0.3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x14ac:dyDescent="0.3">
      <c r="B50" s="29"/>
      <c r="C50" s="30"/>
      <c r="D50" s="44" t="s">
        <v>49</v>
      </c>
      <c r="E50" s="45"/>
      <c r="F50" s="45"/>
      <c r="G50" s="45"/>
      <c r="H50" s="46"/>
      <c r="I50" s="30"/>
      <c r="J50" s="44" t="s">
        <v>50</v>
      </c>
      <c r="K50" s="45"/>
      <c r="L50" s="45"/>
      <c r="M50" s="45"/>
      <c r="N50" s="45"/>
      <c r="O50" s="45"/>
      <c r="P50" s="46"/>
      <c r="Q50" s="30"/>
      <c r="R50" s="31"/>
    </row>
    <row r="51" spans="2:18" ht="13.5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ht="13.5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ht="13.5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ht="13.5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ht="13.5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ht="13.5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ht="13.5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ht="13.5" x14ac:dyDescent="0.3">
      <c r="B58" s="19"/>
      <c r="C58" s="20"/>
      <c r="D58" s="47"/>
      <c r="E58" s="20"/>
      <c r="F58" s="20"/>
      <c r="G58" s="20"/>
      <c r="H58" s="48"/>
      <c r="I58" s="20"/>
      <c r="J58" s="47"/>
      <c r="K58" s="20"/>
      <c r="L58" s="20"/>
      <c r="M58" s="20"/>
      <c r="N58" s="20"/>
      <c r="O58" s="20"/>
      <c r="P58" s="48"/>
      <c r="Q58" s="20"/>
      <c r="R58" s="21"/>
    </row>
    <row r="59" spans="2:18" s="1" customFormat="1" x14ac:dyDescent="0.3">
      <c r="B59" s="29"/>
      <c r="C59" s="30"/>
      <c r="D59" s="49" t="s">
        <v>51</v>
      </c>
      <c r="E59" s="50"/>
      <c r="F59" s="50"/>
      <c r="G59" s="51" t="s">
        <v>52</v>
      </c>
      <c r="H59" s="52"/>
      <c r="I59" s="30"/>
      <c r="J59" s="49" t="s">
        <v>51</v>
      </c>
      <c r="K59" s="50"/>
      <c r="L59" s="50"/>
      <c r="M59" s="50"/>
      <c r="N59" s="51" t="s">
        <v>52</v>
      </c>
      <c r="O59" s="50"/>
      <c r="P59" s="52"/>
      <c r="Q59" s="30"/>
      <c r="R59" s="31"/>
    </row>
    <row r="60" spans="2:18" ht="13.5" x14ac:dyDescent="0.3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x14ac:dyDescent="0.3">
      <c r="B61" s="29"/>
      <c r="C61" s="30"/>
      <c r="D61" s="44" t="s">
        <v>53</v>
      </c>
      <c r="E61" s="45"/>
      <c r="F61" s="45"/>
      <c r="G61" s="45"/>
      <c r="H61" s="46"/>
      <c r="I61" s="30"/>
      <c r="J61" s="44" t="s">
        <v>54</v>
      </c>
      <c r="K61" s="45"/>
      <c r="L61" s="45"/>
      <c r="M61" s="45"/>
      <c r="N61" s="45"/>
      <c r="O61" s="45"/>
      <c r="P61" s="46"/>
      <c r="Q61" s="30"/>
      <c r="R61" s="31"/>
    </row>
    <row r="62" spans="2:18" ht="13.5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ht="13.5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ht="13.5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21" ht="13.5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21" ht="13.5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21" ht="13.5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21" ht="13.5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21" ht="13.5" x14ac:dyDescent="0.3">
      <c r="B69" s="19"/>
      <c r="C69" s="20"/>
      <c r="D69" s="47"/>
      <c r="E69" s="20"/>
      <c r="F69" s="20"/>
      <c r="G69" s="20"/>
      <c r="H69" s="48"/>
      <c r="I69" s="20"/>
      <c r="J69" s="47"/>
      <c r="K69" s="20"/>
      <c r="L69" s="20"/>
      <c r="M69" s="20"/>
      <c r="N69" s="20"/>
      <c r="O69" s="20"/>
      <c r="P69" s="48"/>
      <c r="Q69" s="20"/>
      <c r="R69" s="21"/>
    </row>
    <row r="70" spans="2:21" s="1" customFormat="1" x14ac:dyDescent="0.3">
      <c r="B70" s="29"/>
      <c r="C70" s="30"/>
      <c r="D70" s="49" t="s">
        <v>51</v>
      </c>
      <c r="E70" s="50"/>
      <c r="F70" s="50"/>
      <c r="G70" s="51" t="s">
        <v>52</v>
      </c>
      <c r="H70" s="52"/>
      <c r="I70" s="30"/>
      <c r="J70" s="49" t="s">
        <v>51</v>
      </c>
      <c r="K70" s="50"/>
      <c r="L70" s="50"/>
      <c r="M70" s="50"/>
      <c r="N70" s="51" t="s">
        <v>52</v>
      </c>
      <c r="O70" s="50"/>
      <c r="P70" s="52"/>
      <c r="Q70" s="30"/>
      <c r="R70" s="31"/>
    </row>
    <row r="71" spans="2:21" s="1" customFormat="1" ht="14.4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21" s="1" customFormat="1" ht="6.95" customHeight="1" x14ac:dyDescent="0.3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 x14ac:dyDescent="0.3">
      <c r="B76" s="29"/>
      <c r="C76" s="162" t="s">
        <v>100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1"/>
      <c r="T76" s="117"/>
      <c r="U76" s="117"/>
    </row>
    <row r="77" spans="2:21" s="1" customFormat="1" ht="6.95" customHeight="1" x14ac:dyDescent="0.3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  <c r="T77" s="117"/>
      <c r="U77" s="117"/>
    </row>
    <row r="78" spans="2:21" s="1" customFormat="1" ht="30" customHeight="1" x14ac:dyDescent="0.3">
      <c r="B78" s="29"/>
      <c r="C78" s="26" t="s">
        <v>15</v>
      </c>
      <c r="D78" s="30"/>
      <c r="E78" s="30"/>
      <c r="F78" s="201" t="str">
        <f>F6</f>
        <v>Stavební úpravy a přístavba výtahu</v>
      </c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30"/>
      <c r="R78" s="31"/>
      <c r="T78" s="117"/>
      <c r="U78" s="117"/>
    </row>
    <row r="79" spans="2:21" ht="30" customHeight="1" x14ac:dyDescent="0.3">
      <c r="B79" s="19"/>
      <c r="C79" s="26" t="s">
        <v>93</v>
      </c>
      <c r="D79" s="20"/>
      <c r="E79" s="20"/>
      <c r="F79" s="201" t="s">
        <v>94</v>
      </c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20"/>
      <c r="R79" s="21"/>
      <c r="T79" s="118"/>
      <c r="U79" s="118"/>
    </row>
    <row r="80" spans="2:21" s="1" customFormat="1" ht="36.950000000000003" customHeight="1" x14ac:dyDescent="0.3">
      <c r="B80" s="29"/>
      <c r="C80" s="63" t="s">
        <v>95</v>
      </c>
      <c r="D80" s="30"/>
      <c r="E80" s="30"/>
      <c r="F80" s="178" t="str">
        <f>F8</f>
        <v>d-0 - Zdravotechnika-cenová úroveň II/2016</v>
      </c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30"/>
      <c r="R80" s="31"/>
      <c r="T80" s="117"/>
      <c r="U80" s="117"/>
    </row>
    <row r="81" spans="2:47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  <c r="T81" s="117"/>
      <c r="U81" s="117"/>
    </row>
    <row r="82" spans="2:47" s="1" customFormat="1" ht="18" customHeight="1" x14ac:dyDescent="0.3">
      <c r="B82" s="29"/>
      <c r="C82" s="26" t="s">
        <v>20</v>
      </c>
      <c r="D82" s="30"/>
      <c r="E82" s="30"/>
      <c r="F82" s="24" t="str">
        <f>F10</f>
        <v>ZŠ Lanškroun</v>
      </c>
      <c r="G82" s="30"/>
      <c r="H82" s="30"/>
      <c r="I82" s="30"/>
      <c r="J82" s="30"/>
      <c r="K82" s="26" t="s">
        <v>22</v>
      </c>
      <c r="L82" s="30"/>
      <c r="M82" s="202" t="str">
        <f>IF(O10="","",O10)</f>
        <v>21. 1. 2017</v>
      </c>
      <c r="N82" s="177"/>
      <c r="O82" s="177"/>
      <c r="P82" s="177"/>
      <c r="Q82" s="30"/>
      <c r="R82" s="31"/>
      <c r="T82" s="117"/>
      <c r="U82" s="117"/>
    </row>
    <row r="83" spans="2:47" s="1" customFormat="1" ht="6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1"/>
      <c r="T83" s="117"/>
      <c r="U83" s="117"/>
    </row>
    <row r="84" spans="2:47" s="1" customFormat="1" x14ac:dyDescent="0.3">
      <c r="B84" s="29"/>
      <c r="C84" s="26" t="s">
        <v>24</v>
      </c>
      <c r="D84" s="30"/>
      <c r="E84" s="30"/>
      <c r="F84" s="24" t="str">
        <f>E13</f>
        <v>Město Lanškroun,Nám.J.M.Marků 12,Lanškroun</v>
      </c>
      <c r="G84" s="30"/>
      <c r="H84" s="30"/>
      <c r="I84" s="30"/>
      <c r="J84" s="30"/>
      <c r="K84" s="26" t="s">
        <v>31</v>
      </c>
      <c r="L84" s="30"/>
      <c r="M84" s="164" t="str">
        <f>E19</f>
        <v>Ing. Ivana Smolová</v>
      </c>
      <c r="N84" s="177"/>
      <c r="O84" s="177"/>
      <c r="P84" s="177"/>
      <c r="Q84" s="177"/>
      <c r="R84" s="31"/>
      <c r="T84" s="117"/>
      <c r="U84" s="117"/>
    </row>
    <row r="85" spans="2:47" s="1" customFormat="1" ht="14.45" customHeight="1" x14ac:dyDescent="0.3">
      <c r="B85" s="29"/>
      <c r="C85" s="26" t="s">
        <v>29</v>
      </c>
      <c r="D85" s="30"/>
      <c r="E85" s="30"/>
      <c r="F85" s="24" t="str">
        <f>IF(E16="","",E16)</f>
        <v xml:space="preserve"> </v>
      </c>
      <c r="G85" s="30"/>
      <c r="H85" s="30"/>
      <c r="I85" s="30"/>
      <c r="J85" s="30"/>
      <c r="K85" s="26" t="s">
        <v>34</v>
      </c>
      <c r="L85" s="30"/>
      <c r="M85" s="164" t="str">
        <f>E22</f>
        <v xml:space="preserve"> </v>
      </c>
      <c r="N85" s="177"/>
      <c r="O85" s="177"/>
      <c r="P85" s="177"/>
      <c r="Q85" s="177"/>
      <c r="R85" s="31"/>
      <c r="T85" s="117"/>
      <c r="U85" s="117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  <c r="T86" s="117"/>
      <c r="U86" s="117"/>
    </row>
    <row r="87" spans="2:47" s="1" customFormat="1" ht="29.25" customHeight="1" x14ac:dyDescent="0.3">
      <c r="B87" s="29"/>
      <c r="C87" s="206" t="s">
        <v>101</v>
      </c>
      <c r="D87" s="207"/>
      <c r="E87" s="207"/>
      <c r="F87" s="207"/>
      <c r="G87" s="207"/>
      <c r="H87" s="107"/>
      <c r="I87" s="107"/>
      <c r="J87" s="107"/>
      <c r="K87" s="107"/>
      <c r="L87" s="107"/>
      <c r="M87" s="107"/>
      <c r="N87" s="206" t="s">
        <v>102</v>
      </c>
      <c r="O87" s="177"/>
      <c r="P87" s="177"/>
      <c r="Q87" s="177"/>
      <c r="R87" s="31"/>
      <c r="T87" s="117"/>
      <c r="U87" s="117"/>
    </row>
    <row r="88" spans="2:47" s="1" customFormat="1" ht="10.35" customHeight="1" x14ac:dyDescent="0.3"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1"/>
      <c r="T88" s="117"/>
      <c r="U88" s="117"/>
    </row>
    <row r="89" spans="2:47" s="1" customFormat="1" ht="29.25" customHeight="1" x14ac:dyDescent="0.3">
      <c r="B89" s="29"/>
      <c r="C89" s="119" t="s">
        <v>103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198">
        <f>N115</f>
        <v>0</v>
      </c>
      <c r="O89" s="177"/>
      <c r="P89" s="177"/>
      <c r="Q89" s="177"/>
      <c r="R89" s="31"/>
      <c r="T89" s="117"/>
      <c r="U89" s="117"/>
      <c r="AU89" s="15" t="s">
        <v>104</v>
      </c>
    </row>
    <row r="90" spans="2:47" s="7" customFormat="1" ht="24.95" customHeight="1" x14ac:dyDescent="0.3">
      <c r="B90" s="120"/>
      <c r="C90" s="121"/>
      <c r="D90" s="122" t="s">
        <v>105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08">
        <f>N116</f>
        <v>0</v>
      </c>
      <c r="O90" s="209"/>
      <c r="P90" s="209"/>
      <c r="Q90" s="209"/>
      <c r="R90" s="123"/>
      <c r="T90" s="124"/>
      <c r="U90" s="124"/>
    </row>
    <row r="91" spans="2:47" s="8" customFormat="1" ht="19.899999999999999" customHeight="1" x14ac:dyDescent="0.3">
      <c r="B91" s="125"/>
      <c r="C91" s="96"/>
      <c r="D91" s="126" t="s">
        <v>106</v>
      </c>
      <c r="E91" s="96"/>
      <c r="F91" s="96"/>
      <c r="G91" s="96"/>
      <c r="H91" s="96"/>
      <c r="I91" s="96"/>
      <c r="J91" s="96"/>
      <c r="K91" s="96"/>
      <c r="L91" s="96"/>
      <c r="M91" s="96"/>
      <c r="N91" s="194">
        <f>N117</f>
        <v>0</v>
      </c>
      <c r="O91" s="195"/>
      <c r="P91" s="195"/>
      <c r="Q91" s="195"/>
      <c r="R91" s="127"/>
      <c r="T91" s="128"/>
      <c r="U91" s="128"/>
    </row>
    <row r="92" spans="2:47" s="8" customFormat="1" ht="19.899999999999999" customHeight="1" x14ac:dyDescent="0.3">
      <c r="B92" s="125"/>
      <c r="C92" s="96"/>
      <c r="D92" s="126" t="s">
        <v>107</v>
      </c>
      <c r="E92" s="96"/>
      <c r="F92" s="96"/>
      <c r="G92" s="96"/>
      <c r="H92" s="96"/>
      <c r="I92" s="96"/>
      <c r="J92" s="96"/>
      <c r="K92" s="96"/>
      <c r="L92" s="96"/>
      <c r="M92" s="96"/>
      <c r="N92" s="194">
        <f>N119</f>
        <v>0</v>
      </c>
      <c r="O92" s="195"/>
      <c r="P92" s="195"/>
      <c r="Q92" s="195"/>
      <c r="R92" s="127"/>
      <c r="T92" s="128"/>
      <c r="U92" s="128"/>
    </row>
    <row r="93" spans="2:47" s="8" customFormat="1" ht="19.899999999999999" customHeight="1" x14ac:dyDescent="0.3">
      <c r="B93" s="125"/>
      <c r="C93" s="96"/>
      <c r="D93" s="126" t="s">
        <v>108</v>
      </c>
      <c r="E93" s="96"/>
      <c r="F93" s="96"/>
      <c r="G93" s="96"/>
      <c r="H93" s="96"/>
      <c r="I93" s="96"/>
      <c r="J93" s="96"/>
      <c r="K93" s="96"/>
      <c r="L93" s="96"/>
      <c r="M93" s="96"/>
      <c r="N93" s="194">
        <f>N122</f>
        <v>0</v>
      </c>
      <c r="O93" s="195"/>
      <c r="P93" s="195"/>
      <c r="Q93" s="195"/>
      <c r="R93" s="127"/>
      <c r="T93" s="128"/>
      <c r="U93" s="128"/>
    </row>
    <row r="94" spans="2:47" s="1" customFormat="1" ht="21.75" customHeight="1" x14ac:dyDescent="0.3">
      <c r="B94" s="29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1"/>
      <c r="T94" s="117"/>
      <c r="U94" s="117"/>
    </row>
    <row r="95" spans="2:47" s="1" customFormat="1" ht="29.25" customHeight="1" x14ac:dyDescent="0.3">
      <c r="B95" s="29"/>
      <c r="C95" s="119" t="s">
        <v>109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210">
        <v>0</v>
      </c>
      <c r="O95" s="177"/>
      <c r="P95" s="177"/>
      <c r="Q95" s="177"/>
      <c r="R95" s="31"/>
      <c r="T95" s="129"/>
      <c r="U95" s="130" t="s">
        <v>39</v>
      </c>
    </row>
    <row r="96" spans="2:47" s="1" customFormat="1" ht="18" customHeight="1" x14ac:dyDescent="0.3"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1"/>
      <c r="T96" s="117"/>
      <c r="U96" s="117"/>
    </row>
    <row r="97" spans="2:21" s="1" customFormat="1" ht="29.25" customHeight="1" x14ac:dyDescent="0.3">
      <c r="B97" s="29"/>
      <c r="C97" s="106" t="s">
        <v>90</v>
      </c>
      <c r="D97" s="107"/>
      <c r="E97" s="107"/>
      <c r="F97" s="107"/>
      <c r="G97" s="107"/>
      <c r="H97" s="107"/>
      <c r="I97" s="107"/>
      <c r="J97" s="107"/>
      <c r="K97" s="107"/>
      <c r="L97" s="199">
        <f>ROUND(SUM(N89+N95),2)</f>
        <v>0</v>
      </c>
      <c r="M97" s="207"/>
      <c r="N97" s="207"/>
      <c r="O97" s="207"/>
      <c r="P97" s="207"/>
      <c r="Q97" s="207"/>
      <c r="R97" s="31"/>
      <c r="T97" s="117"/>
      <c r="U97" s="117"/>
    </row>
    <row r="98" spans="2:21" s="1" customFormat="1" ht="6.95" customHeight="1" x14ac:dyDescent="0.3"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5"/>
      <c r="T98" s="117"/>
      <c r="U98" s="117"/>
    </row>
    <row r="102" spans="2:21" s="1" customFormat="1" ht="6.95" customHeight="1" x14ac:dyDescent="0.3"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8"/>
    </row>
    <row r="103" spans="2:21" s="1" customFormat="1" ht="36.950000000000003" customHeight="1" x14ac:dyDescent="0.3">
      <c r="B103" s="29"/>
      <c r="C103" s="162" t="s">
        <v>110</v>
      </c>
      <c r="D103" s="177"/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31"/>
    </row>
    <row r="104" spans="2:21" s="1" customFormat="1" ht="6.95" customHeight="1" x14ac:dyDescent="0.3"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1"/>
    </row>
    <row r="105" spans="2:21" s="1" customFormat="1" ht="30" customHeight="1" x14ac:dyDescent="0.3">
      <c r="B105" s="29"/>
      <c r="C105" s="26" t="s">
        <v>15</v>
      </c>
      <c r="D105" s="30"/>
      <c r="E105" s="30"/>
      <c r="F105" s="201" t="str">
        <f>F6</f>
        <v>Stavební úpravy a přístavba výtahu</v>
      </c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30"/>
      <c r="R105" s="31"/>
    </row>
    <row r="106" spans="2:21" ht="30" customHeight="1" x14ac:dyDescent="0.3">
      <c r="B106" s="19"/>
      <c r="C106" s="26" t="s">
        <v>93</v>
      </c>
      <c r="D106" s="20"/>
      <c r="E106" s="20"/>
      <c r="F106" s="201" t="s">
        <v>94</v>
      </c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20"/>
      <c r="R106" s="21"/>
    </row>
    <row r="107" spans="2:21" s="1" customFormat="1" ht="36.950000000000003" customHeight="1" x14ac:dyDescent="0.3">
      <c r="B107" s="29"/>
      <c r="C107" s="63" t="s">
        <v>95</v>
      </c>
      <c r="D107" s="30"/>
      <c r="E107" s="30"/>
      <c r="F107" s="178" t="str">
        <f>F8</f>
        <v>d-0 - Zdravotechnika-cenová úroveň II/2016</v>
      </c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30"/>
      <c r="R107" s="31"/>
    </row>
    <row r="108" spans="2:21" s="1" customFormat="1" ht="6.95" customHeight="1" x14ac:dyDescent="0.3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</row>
    <row r="109" spans="2:21" s="1" customFormat="1" ht="18" customHeight="1" x14ac:dyDescent="0.3">
      <c r="B109" s="29"/>
      <c r="C109" s="26" t="s">
        <v>20</v>
      </c>
      <c r="D109" s="30"/>
      <c r="E109" s="30"/>
      <c r="F109" s="24" t="str">
        <f>F10</f>
        <v>ZŠ Lanškroun</v>
      </c>
      <c r="G109" s="30"/>
      <c r="H109" s="30"/>
      <c r="I109" s="30"/>
      <c r="J109" s="30"/>
      <c r="K109" s="26" t="s">
        <v>22</v>
      </c>
      <c r="L109" s="30"/>
      <c r="M109" s="202" t="str">
        <f>IF(O10="","",O10)</f>
        <v>21. 1. 2017</v>
      </c>
      <c r="N109" s="177"/>
      <c r="O109" s="177"/>
      <c r="P109" s="177"/>
      <c r="Q109" s="30"/>
      <c r="R109" s="31"/>
    </row>
    <row r="110" spans="2:21" s="1" customFormat="1" ht="6.95" customHeight="1" x14ac:dyDescent="0.3"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1"/>
    </row>
    <row r="111" spans="2:21" s="1" customFormat="1" x14ac:dyDescent="0.3">
      <c r="B111" s="29"/>
      <c r="C111" s="26" t="s">
        <v>24</v>
      </c>
      <c r="D111" s="30"/>
      <c r="E111" s="30"/>
      <c r="F111" s="24" t="str">
        <f>E13</f>
        <v>Město Lanškroun,Nám.J.M.Marků 12,Lanškroun</v>
      </c>
      <c r="G111" s="30"/>
      <c r="H111" s="30"/>
      <c r="I111" s="30"/>
      <c r="J111" s="30"/>
      <c r="K111" s="26" t="s">
        <v>31</v>
      </c>
      <c r="L111" s="30"/>
      <c r="M111" s="164" t="str">
        <f>E19</f>
        <v>Ing. Ivana Smolová</v>
      </c>
      <c r="N111" s="177"/>
      <c r="O111" s="177"/>
      <c r="P111" s="177"/>
      <c r="Q111" s="177"/>
      <c r="R111" s="31"/>
    </row>
    <row r="112" spans="2:21" s="1" customFormat="1" ht="14.45" customHeight="1" x14ac:dyDescent="0.3">
      <c r="B112" s="29"/>
      <c r="C112" s="26" t="s">
        <v>29</v>
      </c>
      <c r="D112" s="30"/>
      <c r="E112" s="30"/>
      <c r="F112" s="24" t="str">
        <f>IF(E16="","",E16)</f>
        <v xml:space="preserve"> </v>
      </c>
      <c r="G112" s="30"/>
      <c r="H112" s="30"/>
      <c r="I112" s="30"/>
      <c r="J112" s="30"/>
      <c r="K112" s="26" t="s">
        <v>34</v>
      </c>
      <c r="L112" s="30"/>
      <c r="M112" s="164" t="str">
        <f>E22</f>
        <v xml:space="preserve"> </v>
      </c>
      <c r="N112" s="177"/>
      <c r="O112" s="177"/>
      <c r="P112" s="177"/>
      <c r="Q112" s="177"/>
      <c r="R112" s="31"/>
    </row>
    <row r="113" spans="2:65" s="1" customFormat="1" ht="10.35" customHeight="1" x14ac:dyDescent="0.3"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1"/>
    </row>
    <row r="114" spans="2:65" s="9" customFormat="1" ht="29.25" customHeight="1" x14ac:dyDescent="0.3">
      <c r="B114" s="131"/>
      <c r="C114" s="132" t="s">
        <v>111</v>
      </c>
      <c r="D114" s="133" t="s">
        <v>112</v>
      </c>
      <c r="E114" s="133" t="s">
        <v>57</v>
      </c>
      <c r="F114" s="211" t="s">
        <v>113</v>
      </c>
      <c r="G114" s="212"/>
      <c r="H114" s="212"/>
      <c r="I114" s="212"/>
      <c r="J114" s="133" t="s">
        <v>114</v>
      </c>
      <c r="K114" s="133" t="s">
        <v>115</v>
      </c>
      <c r="L114" s="213" t="s">
        <v>116</v>
      </c>
      <c r="M114" s="212"/>
      <c r="N114" s="211" t="s">
        <v>102</v>
      </c>
      <c r="O114" s="212"/>
      <c r="P114" s="212"/>
      <c r="Q114" s="214"/>
      <c r="R114" s="134"/>
      <c r="T114" s="74" t="s">
        <v>117</v>
      </c>
      <c r="U114" s="75" t="s">
        <v>39</v>
      </c>
      <c r="V114" s="75" t="s">
        <v>118</v>
      </c>
      <c r="W114" s="75" t="s">
        <v>119</v>
      </c>
      <c r="X114" s="75" t="s">
        <v>120</v>
      </c>
      <c r="Y114" s="75" t="s">
        <v>121</v>
      </c>
      <c r="Z114" s="75" t="s">
        <v>122</v>
      </c>
      <c r="AA114" s="76" t="s">
        <v>123</v>
      </c>
    </row>
    <row r="115" spans="2:65" s="1" customFormat="1" ht="29.25" customHeight="1" x14ac:dyDescent="0.35">
      <c r="B115" s="29"/>
      <c r="C115" s="78" t="s">
        <v>98</v>
      </c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218">
        <f>BK115</f>
        <v>0</v>
      </c>
      <c r="O115" s="219"/>
      <c r="P115" s="219"/>
      <c r="Q115" s="219"/>
      <c r="R115" s="31"/>
      <c r="T115" s="77"/>
      <c r="U115" s="45"/>
      <c r="V115" s="45"/>
      <c r="W115" s="135">
        <f>W116</f>
        <v>117.93477799999998</v>
      </c>
      <c r="X115" s="45"/>
      <c r="Y115" s="135">
        <f>Y116</f>
        <v>0.65001999999999993</v>
      </c>
      <c r="Z115" s="45"/>
      <c r="AA115" s="136">
        <f>AA116</f>
        <v>0</v>
      </c>
      <c r="AT115" s="15" t="s">
        <v>74</v>
      </c>
      <c r="AU115" s="15" t="s">
        <v>104</v>
      </c>
      <c r="BK115" s="137">
        <f>BK116</f>
        <v>0</v>
      </c>
    </row>
    <row r="116" spans="2:65" s="10" customFormat="1" ht="37.35" customHeight="1" x14ac:dyDescent="0.35">
      <c r="B116" s="138"/>
      <c r="C116" s="139"/>
      <c r="D116" s="140" t="s">
        <v>105</v>
      </c>
      <c r="E116" s="140"/>
      <c r="F116" s="140"/>
      <c r="G116" s="140"/>
      <c r="H116" s="140"/>
      <c r="I116" s="140"/>
      <c r="J116" s="140"/>
      <c r="K116" s="140"/>
      <c r="L116" s="140"/>
      <c r="M116" s="140"/>
      <c r="N116" s="220">
        <f>BK116</f>
        <v>0</v>
      </c>
      <c r="O116" s="208"/>
      <c r="P116" s="208"/>
      <c r="Q116" s="208"/>
      <c r="R116" s="141"/>
      <c r="T116" s="142"/>
      <c r="U116" s="139"/>
      <c r="V116" s="139"/>
      <c r="W116" s="143">
        <f>W117+W119+W122</f>
        <v>117.93477799999998</v>
      </c>
      <c r="X116" s="139"/>
      <c r="Y116" s="143">
        <f>Y117+Y119+Y122</f>
        <v>0.65001999999999993</v>
      </c>
      <c r="Z116" s="139"/>
      <c r="AA116" s="144">
        <f>AA117+AA119+AA122</f>
        <v>0</v>
      </c>
      <c r="AR116" s="145" t="s">
        <v>85</v>
      </c>
      <c r="AT116" s="146" t="s">
        <v>74</v>
      </c>
      <c r="AU116" s="146" t="s">
        <v>75</v>
      </c>
      <c r="AY116" s="145" t="s">
        <v>124</v>
      </c>
      <c r="BK116" s="147">
        <f>BK117+BK119+BK122</f>
        <v>0</v>
      </c>
    </row>
    <row r="117" spans="2:65" s="10" customFormat="1" ht="19.899999999999999" customHeight="1" x14ac:dyDescent="0.3">
      <c r="B117" s="138"/>
      <c r="C117" s="139"/>
      <c r="D117" s="148" t="s">
        <v>106</v>
      </c>
      <c r="E117" s="148"/>
      <c r="F117" s="148"/>
      <c r="G117" s="148"/>
      <c r="H117" s="148"/>
      <c r="I117" s="148"/>
      <c r="J117" s="148"/>
      <c r="K117" s="148"/>
      <c r="L117" s="148"/>
      <c r="M117" s="148"/>
      <c r="N117" s="221">
        <f>BK117</f>
        <v>0</v>
      </c>
      <c r="O117" s="222"/>
      <c r="P117" s="222"/>
      <c r="Q117" s="222"/>
      <c r="R117" s="141"/>
      <c r="T117" s="142"/>
      <c r="U117" s="139"/>
      <c r="V117" s="139"/>
      <c r="W117" s="143">
        <f>W118</f>
        <v>5.28</v>
      </c>
      <c r="X117" s="139"/>
      <c r="Y117" s="143">
        <f>Y118</f>
        <v>0</v>
      </c>
      <c r="Z117" s="139"/>
      <c r="AA117" s="144">
        <f>AA118</f>
        <v>0</v>
      </c>
      <c r="AR117" s="145" t="s">
        <v>85</v>
      </c>
      <c r="AT117" s="146" t="s">
        <v>74</v>
      </c>
      <c r="AU117" s="146" t="s">
        <v>80</v>
      </c>
      <c r="AY117" s="145" t="s">
        <v>124</v>
      </c>
      <c r="BK117" s="147">
        <f>BK118</f>
        <v>0</v>
      </c>
    </row>
    <row r="118" spans="2:65" s="1" customFormat="1" ht="31.5" customHeight="1" x14ac:dyDescent="0.3">
      <c r="B118" s="29"/>
      <c r="C118" s="149" t="s">
        <v>125</v>
      </c>
      <c r="D118" s="149" t="s">
        <v>126</v>
      </c>
      <c r="E118" s="150" t="s">
        <v>127</v>
      </c>
      <c r="F118" s="215" t="s">
        <v>128</v>
      </c>
      <c r="G118" s="216"/>
      <c r="H118" s="216"/>
      <c r="I118" s="216"/>
      <c r="J118" s="151" t="s">
        <v>129</v>
      </c>
      <c r="K118" s="152">
        <v>110</v>
      </c>
      <c r="L118" s="217">
        <v>0</v>
      </c>
      <c r="M118" s="216"/>
      <c r="N118" s="217">
        <f>ROUND(L118*K118,2)</f>
        <v>0</v>
      </c>
      <c r="O118" s="216"/>
      <c r="P118" s="216"/>
      <c r="Q118" s="216"/>
      <c r="R118" s="31"/>
      <c r="T118" s="153" t="s">
        <v>18</v>
      </c>
      <c r="U118" s="38" t="s">
        <v>40</v>
      </c>
      <c r="V118" s="154">
        <v>4.8000000000000001E-2</v>
      </c>
      <c r="W118" s="154">
        <f>V118*K118</f>
        <v>5.28</v>
      </c>
      <c r="X118" s="154">
        <v>0</v>
      </c>
      <c r="Y118" s="154">
        <f>X118*K118</f>
        <v>0</v>
      </c>
      <c r="Z118" s="154">
        <v>0</v>
      </c>
      <c r="AA118" s="155">
        <f>Z118*K118</f>
        <v>0</v>
      </c>
      <c r="AR118" s="15" t="s">
        <v>130</v>
      </c>
      <c r="AT118" s="15" t="s">
        <v>126</v>
      </c>
      <c r="AU118" s="15" t="s">
        <v>85</v>
      </c>
      <c r="AY118" s="15" t="s">
        <v>124</v>
      </c>
      <c r="BE118" s="156">
        <f>IF(U118="základní",N118,0)</f>
        <v>0</v>
      </c>
      <c r="BF118" s="156">
        <f>IF(U118="snížená",N118,0)</f>
        <v>0</v>
      </c>
      <c r="BG118" s="156">
        <f>IF(U118="zákl. přenesená",N118,0)</f>
        <v>0</v>
      </c>
      <c r="BH118" s="156">
        <f>IF(U118="sníž. přenesená",N118,0)</f>
        <v>0</v>
      </c>
      <c r="BI118" s="156">
        <f>IF(U118="nulová",N118,0)</f>
        <v>0</v>
      </c>
      <c r="BJ118" s="15" t="s">
        <v>80</v>
      </c>
      <c r="BK118" s="156">
        <f>ROUND(L118*K118,2)</f>
        <v>0</v>
      </c>
      <c r="BL118" s="15" t="s">
        <v>130</v>
      </c>
      <c r="BM118" s="15" t="s">
        <v>131</v>
      </c>
    </row>
    <row r="119" spans="2:65" s="10" customFormat="1" ht="29.85" customHeight="1" x14ac:dyDescent="0.3">
      <c r="B119" s="138"/>
      <c r="C119" s="139"/>
      <c r="D119" s="148" t="s">
        <v>107</v>
      </c>
      <c r="E119" s="148"/>
      <c r="F119" s="148"/>
      <c r="G119" s="148"/>
      <c r="H119" s="148"/>
      <c r="I119" s="148"/>
      <c r="J119" s="148"/>
      <c r="K119" s="148"/>
      <c r="L119" s="148"/>
      <c r="M119" s="148"/>
      <c r="N119" s="223">
        <f>BK119</f>
        <v>0</v>
      </c>
      <c r="O119" s="224"/>
      <c r="P119" s="224"/>
      <c r="Q119" s="224"/>
      <c r="R119" s="141"/>
      <c r="T119" s="142"/>
      <c r="U119" s="139"/>
      <c r="V119" s="139"/>
      <c r="W119" s="143">
        <f>SUM(W120:W121)</f>
        <v>40.454999999999998</v>
      </c>
      <c r="X119" s="139"/>
      <c r="Y119" s="143">
        <f>SUM(Y120:Y121)</f>
        <v>6.3549999999999995E-2</v>
      </c>
      <c r="Z119" s="139"/>
      <c r="AA119" s="144">
        <f>SUM(AA120:AA121)</f>
        <v>0</v>
      </c>
      <c r="AR119" s="145" t="s">
        <v>85</v>
      </c>
      <c r="AT119" s="146" t="s">
        <v>74</v>
      </c>
      <c r="AU119" s="146" t="s">
        <v>80</v>
      </c>
      <c r="AY119" s="145" t="s">
        <v>124</v>
      </c>
      <c r="BK119" s="147">
        <f>SUM(BK120:BK121)</f>
        <v>0</v>
      </c>
    </row>
    <row r="120" spans="2:65" s="1" customFormat="1" ht="31.5" customHeight="1" x14ac:dyDescent="0.3">
      <c r="B120" s="29"/>
      <c r="C120" s="149" t="s">
        <v>132</v>
      </c>
      <c r="D120" s="149" t="s">
        <v>126</v>
      </c>
      <c r="E120" s="150" t="s">
        <v>133</v>
      </c>
      <c r="F120" s="215" t="s">
        <v>134</v>
      </c>
      <c r="G120" s="216"/>
      <c r="H120" s="216"/>
      <c r="I120" s="216"/>
      <c r="J120" s="151" t="s">
        <v>129</v>
      </c>
      <c r="K120" s="152">
        <v>155</v>
      </c>
      <c r="L120" s="217">
        <v>0</v>
      </c>
      <c r="M120" s="216"/>
      <c r="N120" s="217">
        <f>ROUND(L120*K120,2)</f>
        <v>0</v>
      </c>
      <c r="O120" s="216"/>
      <c r="P120" s="216"/>
      <c r="Q120" s="216"/>
      <c r="R120" s="31"/>
      <c r="T120" s="153" t="s">
        <v>18</v>
      </c>
      <c r="U120" s="38" t="s">
        <v>40</v>
      </c>
      <c r="V120" s="154">
        <v>0.17899999999999999</v>
      </c>
      <c r="W120" s="154">
        <f>V120*K120</f>
        <v>27.744999999999997</v>
      </c>
      <c r="X120" s="154">
        <v>4.0000000000000002E-4</v>
      </c>
      <c r="Y120" s="154">
        <f>X120*K120</f>
        <v>6.2E-2</v>
      </c>
      <c r="Z120" s="154">
        <v>0</v>
      </c>
      <c r="AA120" s="155">
        <f>Z120*K120</f>
        <v>0</v>
      </c>
      <c r="AR120" s="15" t="s">
        <v>130</v>
      </c>
      <c r="AT120" s="15" t="s">
        <v>126</v>
      </c>
      <c r="AU120" s="15" t="s">
        <v>85</v>
      </c>
      <c r="AY120" s="15" t="s">
        <v>124</v>
      </c>
      <c r="BE120" s="156">
        <f>IF(U120="základní",N120,0)</f>
        <v>0</v>
      </c>
      <c r="BF120" s="156">
        <f>IF(U120="snížená",N120,0)</f>
        <v>0</v>
      </c>
      <c r="BG120" s="156">
        <f>IF(U120="zákl. přenesená",N120,0)</f>
        <v>0</v>
      </c>
      <c r="BH120" s="156">
        <f>IF(U120="sníž. přenesená",N120,0)</f>
        <v>0</v>
      </c>
      <c r="BI120" s="156">
        <f>IF(U120="nulová",N120,0)</f>
        <v>0</v>
      </c>
      <c r="BJ120" s="15" t="s">
        <v>80</v>
      </c>
      <c r="BK120" s="156">
        <f>ROUND(L120*K120,2)</f>
        <v>0</v>
      </c>
      <c r="BL120" s="15" t="s">
        <v>130</v>
      </c>
      <c r="BM120" s="15" t="s">
        <v>135</v>
      </c>
    </row>
    <row r="121" spans="2:65" s="1" customFormat="1" ht="31.5" customHeight="1" x14ac:dyDescent="0.3">
      <c r="B121" s="29"/>
      <c r="C121" s="149" t="s">
        <v>136</v>
      </c>
      <c r="D121" s="149" t="s">
        <v>126</v>
      </c>
      <c r="E121" s="150" t="s">
        <v>137</v>
      </c>
      <c r="F121" s="215" t="s">
        <v>138</v>
      </c>
      <c r="G121" s="216"/>
      <c r="H121" s="216"/>
      <c r="I121" s="216"/>
      <c r="J121" s="151" t="s">
        <v>129</v>
      </c>
      <c r="K121" s="152">
        <v>155</v>
      </c>
      <c r="L121" s="217">
        <v>0</v>
      </c>
      <c r="M121" s="216"/>
      <c r="N121" s="217">
        <f>ROUND(L121*K121,2)</f>
        <v>0</v>
      </c>
      <c r="O121" s="216"/>
      <c r="P121" s="216"/>
      <c r="Q121" s="216"/>
      <c r="R121" s="31"/>
      <c r="T121" s="153" t="s">
        <v>18</v>
      </c>
      <c r="U121" s="38" t="s">
        <v>40</v>
      </c>
      <c r="V121" s="154">
        <v>8.2000000000000003E-2</v>
      </c>
      <c r="W121" s="154">
        <f>V121*K121</f>
        <v>12.71</v>
      </c>
      <c r="X121" s="154">
        <v>1.0000000000000001E-5</v>
      </c>
      <c r="Y121" s="154">
        <f>X121*K121</f>
        <v>1.5500000000000002E-3</v>
      </c>
      <c r="Z121" s="154">
        <v>0</v>
      </c>
      <c r="AA121" s="155">
        <f>Z121*K121</f>
        <v>0</v>
      </c>
      <c r="AR121" s="15" t="s">
        <v>130</v>
      </c>
      <c r="AT121" s="15" t="s">
        <v>126</v>
      </c>
      <c r="AU121" s="15" t="s">
        <v>85</v>
      </c>
      <c r="AY121" s="15" t="s">
        <v>124</v>
      </c>
      <c r="BE121" s="156">
        <f>IF(U121="základní",N121,0)</f>
        <v>0</v>
      </c>
      <c r="BF121" s="156">
        <f>IF(U121="snížená",N121,0)</f>
        <v>0</v>
      </c>
      <c r="BG121" s="156">
        <f>IF(U121="zákl. přenesená",N121,0)</f>
        <v>0</v>
      </c>
      <c r="BH121" s="156">
        <f>IF(U121="sníž. přenesená",N121,0)</f>
        <v>0</v>
      </c>
      <c r="BI121" s="156">
        <f>IF(U121="nulová",N121,0)</f>
        <v>0</v>
      </c>
      <c r="BJ121" s="15" t="s">
        <v>80</v>
      </c>
      <c r="BK121" s="156">
        <f>ROUND(L121*K121,2)</f>
        <v>0</v>
      </c>
      <c r="BL121" s="15" t="s">
        <v>130</v>
      </c>
      <c r="BM121" s="15" t="s">
        <v>139</v>
      </c>
    </row>
    <row r="122" spans="2:65" s="10" customFormat="1" ht="29.85" customHeight="1" x14ac:dyDescent="0.3">
      <c r="B122" s="138"/>
      <c r="C122" s="139"/>
      <c r="D122" s="148" t="s">
        <v>108</v>
      </c>
      <c r="E122" s="148"/>
      <c r="F122" s="148"/>
      <c r="G122" s="148"/>
      <c r="H122" s="148"/>
      <c r="I122" s="148"/>
      <c r="J122" s="148"/>
      <c r="K122" s="148"/>
      <c r="L122" s="148"/>
      <c r="M122" s="148"/>
      <c r="N122" s="223">
        <f>BK122</f>
        <v>0</v>
      </c>
      <c r="O122" s="224"/>
      <c r="P122" s="224"/>
      <c r="Q122" s="224"/>
      <c r="R122" s="141"/>
      <c r="T122" s="142"/>
      <c r="U122" s="139"/>
      <c r="V122" s="139"/>
      <c r="W122" s="143">
        <f>SUM(W123:W148)</f>
        <v>72.199777999999981</v>
      </c>
      <c r="X122" s="139"/>
      <c r="Y122" s="143">
        <f>SUM(Y123:Y148)</f>
        <v>0.58646999999999994</v>
      </c>
      <c r="Z122" s="139"/>
      <c r="AA122" s="144">
        <f>SUM(AA123:AA148)</f>
        <v>0</v>
      </c>
      <c r="AR122" s="145" t="s">
        <v>85</v>
      </c>
      <c r="AT122" s="146" t="s">
        <v>74</v>
      </c>
      <c r="AU122" s="146" t="s">
        <v>80</v>
      </c>
      <c r="AY122" s="145" t="s">
        <v>124</v>
      </c>
      <c r="BK122" s="147">
        <f>SUM(BK123:BK148)</f>
        <v>0</v>
      </c>
    </row>
    <row r="123" spans="2:65" s="1" customFormat="1" ht="31.5" customHeight="1" x14ac:dyDescent="0.3">
      <c r="B123" s="29"/>
      <c r="C123" s="149" t="s">
        <v>85</v>
      </c>
      <c r="D123" s="149" t="s">
        <v>126</v>
      </c>
      <c r="E123" s="150" t="s">
        <v>140</v>
      </c>
      <c r="F123" s="215" t="s">
        <v>141</v>
      </c>
      <c r="G123" s="216"/>
      <c r="H123" s="216"/>
      <c r="I123" s="216"/>
      <c r="J123" s="151" t="s">
        <v>142</v>
      </c>
      <c r="K123" s="152">
        <v>5</v>
      </c>
      <c r="L123" s="217">
        <v>0</v>
      </c>
      <c r="M123" s="216"/>
      <c r="N123" s="217">
        <f t="shared" ref="N123:N148" si="0">ROUND(L123*K123,2)</f>
        <v>0</v>
      </c>
      <c r="O123" s="216"/>
      <c r="P123" s="216"/>
      <c r="Q123" s="216"/>
      <c r="R123" s="31"/>
      <c r="T123" s="153" t="s">
        <v>18</v>
      </c>
      <c r="U123" s="38" t="s">
        <v>40</v>
      </c>
      <c r="V123" s="154">
        <v>1.1000000000000001</v>
      </c>
      <c r="W123" s="154">
        <f t="shared" ref="W123:W148" si="1">V123*K123</f>
        <v>5.5</v>
      </c>
      <c r="X123" s="154">
        <v>1.6920000000000001E-2</v>
      </c>
      <c r="Y123" s="154">
        <f t="shared" ref="Y123:Y148" si="2">X123*K123</f>
        <v>8.4600000000000009E-2</v>
      </c>
      <c r="Z123" s="154">
        <v>0</v>
      </c>
      <c r="AA123" s="155">
        <f t="shared" ref="AA123:AA148" si="3">Z123*K123</f>
        <v>0</v>
      </c>
      <c r="AR123" s="15" t="s">
        <v>130</v>
      </c>
      <c r="AT123" s="15" t="s">
        <v>126</v>
      </c>
      <c r="AU123" s="15" t="s">
        <v>85</v>
      </c>
      <c r="AY123" s="15" t="s">
        <v>124</v>
      </c>
      <c r="BE123" s="156">
        <f t="shared" ref="BE123:BE148" si="4">IF(U123="základní",N123,0)</f>
        <v>0</v>
      </c>
      <c r="BF123" s="156">
        <f t="shared" ref="BF123:BF148" si="5">IF(U123="snížená",N123,0)</f>
        <v>0</v>
      </c>
      <c r="BG123" s="156">
        <f t="shared" ref="BG123:BG148" si="6">IF(U123="zákl. přenesená",N123,0)</f>
        <v>0</v>
      </c>
      <c r="BH123" s="156">
        <f t="shared" ref="BH123:BH148" si="7">IF(U123="sníž. přenesená",N123,0)</f>
        <v>0</v>
      </c>
      <c r="BI123" s="156">
        <f t="shared" ref="BI123:BI148" si="8">IF(U123="nulová",N123,0)</f>
        <v>0</v>
      </c>
      <c r="BJ123" s="15" t="s">
        <v>80</v>
      </c>
      <c r="BK123" s="156">
        <f t="shared" ref="BK123:BK148" si="9">ROUND(L123*K123,2)</f>
        <v>0</v>
      </c>
      <c r="BL123" s="15" t="s">
        <v>130</v>
      </c>
      <c r="BM123" s="15" t="s">
        <v>143</v>
      </c>
    </row>
    <row r="124" spans="2:65" s="1" customFormat="1" ht="31.5" customHeight="1" x14ac:dyDescent="0.3">
      <c r="B124" s="29"/>
      <c r="C124" s="149" t="s">
        <v>144</v>
      </c>
      <c r="D124" s="149" t="s">
        <v>126</v>
      </c>
      <c r="E124" s="150" t="s">
        <v>145</v>
      </c>
      <c r="F124" s="215" t="s">
        <v>146</v>
      </c>
      <c r="G124" s="216"/>
      <c r="H124" s="216"/>
      <c r="I124" s="216"/>
      <c r="J124" s="151" t="s">
        <v>147</v>
      </c>
      <c r="K124" s="152">
        <v>5</v>
      </c>
      <c r="L124" s="217">
        <v>0</v>
      </c>
      <c r="M124" s="216"/>
      <c r="N124" s="217">
        <f t="shared" si="0"/>
        <v>0</v>
      </c>
      <c r="O124" s="216"/>
      <c r="P124" s="216"/>
      <c r="Q124" s="216"/>
      <c r="R124" s="31"/>
      <c r="T124" s="153" t="s">
        <v>18</v>
      </c>
      <c r="U124" s="38" t="s">
        <v>40</v>
      </c>
      <c r="V124" s="154">
        <v>1.1000000000000001</v>
      </c>
      <c r="W124" s="154">
        <f t="shared" si="1"/>
        <v>5.5</v>
      </c>
      <c r="X124" s="154">
        <v>2.4199999999999998E-3</v>
      </c>
      <c r="Y124" s="154">
        <f t="shared" si="2"/>
        <v>1.21E-2</v>
      </c>
      <c r="Z124" s="154">
        <v>0</v>
      </c>
      <c r="AA124" s="155">
        <f t="shared" si="3"/>
        <v>0</v>
      </c>
      <c r="AR124" s="15" t="s">
        <v>130</v>
      </c>
      <c r="AT124" s="15" t="s">
        <v>126</v>
      </c>
      <c r="AU124" s="15" t="s">
        <v>85</v>
      </c>
      <c r="AY124" s="15" t="s">
        <v>124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80</v>
      </c>
      <c r="BK124" s="156">
        <f t="shared" si="9"/>
        <v>0</v>
      </c>
      <c r="BL124" s="15" t="s">
        <v>130</v>
      </c>
      <c r="BM124" s="15" t="s">
        <v>148</v>
      </c>
    </row>
    <row r="125" spans="2:65" s="1" customFormat="1" ht="31.5" customHeight="1" x14ac:dyDescent="0.3">
      <c r="B125" s="29"/>
      <c r="C125" s="149" t="s">
        <v>149</v>
      </c>
      <c r="D125" s="149" t="s">
        <v>126</v>
      </c>
      <c r="E125" s="150" t="s">
        <v>150</v>
      </c>
      <c r="F125" s="215" t="s">
        <v>151</v>
      </c>
      <c r="G125" s="216"/>
      <c r="H125" s="216"/>
      <c r="I125" s="216"/>
      <c r="J125" s="151" t="s">
        <v>142</v>
      </c>
      <c r="K125" s="152">
        <v>3</v>
      </c>
      <c r="L125" s="217">
        <v>0</v>
      </c>
      <c r="M125" s="216"/>
      <c r="N125" s="217">
        <f t="shared" si="0"/>
        <v>0</v>
      </c>
      <c r="O125" s="216"/>
      <c r="P125" s="216"/>
      <c r="Q125" s="216"/>
      <c r="R125" s="31"/>
      <c r="T125" s="153" t="s">
        <v>18</v>
      </c>
      <c r="U125" s="38" t="s">
        <v>40</v>
      </c>
      <c r="V125" s="154">
        <v>1.5</v>
      </c>
      <c r="W125" s="154">
        <f t="shared" si="1"/>
        <v>4.5</v>
      </c>
      <c r="X125" s="154">
        <v>1.908E-2</v>
      </c>
      <c r="Y125" s="154">
        <f t="shared" si="2"/>
        <v>5.7239999999999999E-2</v>
      </c>
      <c r="Z125" s="154">
        <v>0</v>
      </c>
      <c r="AA125" s="155">
        <f t="shared" si="3"/>
        <v>0</v>
      </c>
      <c r="AR125" s="15" t="s">
        <v>130</v>
      </c>
      <c r="AT125" s="15" t="s">
        <v>126</v>
      </c>
      <c r="AU125" s="15" t="s">
        <v>85</v>
      </c>
      <c r="AY125" s="15" t="s">
        <v>124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80</v>
      </c>
      <c r="BK125" s="156">
        <f t="shared" si="9"/>
        <v>0</v>
      </c>
      <c r="BL125" s="15" t="s">
        <v>130</v>
      </c>
      <c r="BM125" s="15" t="s">
        <v>152</v>
      </c>
    </row>
    <row r="126" spans="2:65" s="1" customFormat="1" ht="22.5" customHeight="1" x14ac:dyDescent="0.3">
      <c r="B126" s="29"/>
      <c r="C126" s="149" t="s">
        <v>153</v>
      </c>
      <c r="D126" s="149" t="s">
        <v>126</v>
      </c>
      <c r="E126" s="150" t="s">
        <v>154</v>
      </c>
      <c r="F126" s="215" t="s">
        <v>155</v>
      </c>
      <c r="G126" s="216"/>
      <c r="H126" s="216"/>
      <c r="I126" s="216"/>
      <c r="J126" s="151" t="s">
        <v>147</v>
      </c>
      <c r="K126" s="152">
        <v>3</v>
      </c>
      <c r="L126" s="217">
        <v>0</v>
      </c>
      <c r="M126" s="216"/>
      <c r="N126" s="217">
        <f t="shared" si="0"/>
        <v>0</v>
      </c>
      <c r="O126" s="216"/>
      <c r="P126" s="216"/>
      <c r="Q126" s="216"/>
      <c r="R126" s="31"/>
      <c r="T126" s="153" t="s">
        <v>18</v>
      </c>
      <c r="U126" s="38" t="s">
        <v>40</v>
      </c>
      <c r="V126" s="154">
        <v>1.5</v>
      </c>
      <c r="W126" s="154">
        <f t="shared" si="1"/>
        <v>4.5</v>
      </c>
      <c r="X126" s="154">
        <v>8.0000000000000007E-5</v>
      </c>
      <c r="Y126" s="154">
        <f t="shared" si="2"/>
        <v>2.4000000000000003E-4</v>
      </c>
      <c r="Z126" s="154">
        <v>0</v>
      </c>
      <c r="AA126" s="155">
        <f t="shared" si="3"/>
        <v>0</v>
      </c>
      <c r="AR126" s="15" t="s">
        <v>130</v>
      </c>
      <c r="AT126" s="15" t="s">
        <v>126</v>
      </c>
      <c r="AU126" s="15" t="s">
        <v>85</v>
      </c>
      <c r="AY126" s="15" t="s">
        <v>124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80</v>
      </c>
      <c r="BK126" s="156">
        <f t="shared" si="9"/>
        <v>0</v>
      </c>
      <c r="BL126" s="15" t="s">
        <v>130</v>
      </c>
      <c r="BM126" s="15" t="s">
        <v>156</v>
      </c>
    </row>
    <row r="127" spans="2:65" s="1" customFormat="1" ht="31.5" customHeight="1" x14ac:dyDescent="0.3">
      <c r="B127" s="29"/>
      <c r="C127" s="149" t="s">
        <v>157</v>
      </c>
      <c r="D127" s="149" t="s">
        <v>126</v>
      </c>
      <c r="E127" s="150" t="s">
        <v>158</v>
      </c>
      <c r="F127" s="215" t="s">
        <v>159</v>
      </c>
      <c r="G127" s="216"/>
      <c r="H127" s="216"/>
      <c r="I127" s="216"/>
      <c r="J127" s="151" t="s">
        <v>142</v>
      </c>
      <c r="K127" s="152">
        <v>9</v>
      </c>
      <c r="L127" s="217">
        <v>0</v>
      </c>
      <c r="M127" s="216"/>
      <c r="N127" s="217">
        <f t="shared" si="0"/>
        <v>0</v>
      </c>
      <c r="O127" s="216"/>
      <c r="P127" s="216"/>
      <c r="Q127" s="216"/>
      <c r="R127" s="31"/>
      <c r="T127" s="153" t="s">
        <v>18</v>
      </c>
      <c r="U127" s="38" t="s">
        <v>40</v>
      </c>
      <c r="V127" s="154">
        <v>1.2</v>
      </c>
      <c r="W127" s="154">
        <f t="shared" si="1"/>
        <v>10.799999999999999</v>
      </c>
      <c r="X127" s="154">
        <v>2.6689999999999998E-2</v>
      </c>
      <c r="Y127" s="154">
        <f t="shared" si="2"/>
        <v>0.24020999999999998</v>
      </c>
      <c r="Z127" s="154">
        <v>0</v>
      </c>
      <c r="AA127" s="155">
        <f t="shared" si="3"/>
        <v>0</v>
      </c>
      <c r="AR127" s="15" t="s">
        <v>130</v>
      </c>
      <c r="AT127" s="15" t="s">
        <v>126</v>
      </c>
      <c r="AU127" s="15" t="s">
        <v>85</v>
      </c>
      <c r="AY127" s="15" t="s">
        <v>124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80</v>
      </c>
      <c r="BK127" s="156">
        <f t="shared" si="9"/>
        <v>0</v>
      </c>
      <c r="BL127" s="15" t="s">
        <v>130</v>
      </c>
      <c r="BM127" s="15" t="s">
        <v>160</v>
      </c>
    </row>
    <row r="128" spans="2:65" s="1" customFormat="1" ht="31.5" customHeight="1" x14ac:dyDescent="0.3">
      <c r="B128" s="29"/>
      <c r="C128" s="149" t="s">
        <v>161</v>
      </c>
      <c r="D128" s="149" t="s">
        <v>126</v>
      </c>
      <c r="E128" s="150" t="s">
        <v>162</v>
      </c>
      <c r="F128" s="215" t="s">
        <v>163</v>
      </c>
      <c r="G128" s="216"/>
      <c r="H128" s="216"/>
      <c r="I128" s="216"/>
      <c r="J128" s="151" t="s">
        <v>142</v>
      </c>
      <c r="K128" s="152">
        <v>9</v>
      </c>
      <c r="L128" s="217">
        <v>0</v>
      </c>
      <c r="M128" s="216"/>
      <c r="N128" s="217">
        <f t="shared" si="0"/>
        <v>0</v>
      </c>
      <c r="O128" s="216"/>
      <c r="P128" s="216"/>
      <c r="Q128" s="216"/>
      <c r="R128" s="31"/>
      <c r="T128" s="153" t="s">
        <v>18</v>
      </c>
      <c r="U128" s="38" t="s">
        <v>40</v>
      </c>
      <c r="V128" s="154">
        <v>1.1000000000000001</v>
      </c>
      <c r="W128" s="154">
        <f t="shared" si="1"/>
        <v>9.9</v>
      </c>
      <c r="X128" s="154">
        <v>1.8600000000000001E-3</v>
      </c>
      <c r="Y128" s="154">
        <f t="shared" si="2"/>
        <v>1.6740000000000001E-2</v>
      </c>
      <c r="Z128" s="154">
        <v>0</v>
      </c>
      <c r="AA128" s="155">
        <f t="shared" si="3"/>
        <v>0</v>
      </c>
      <c r="AR128" s="15" t="s">
        <v>130</v>
      </c>
      <c r="AT128" s="15" t="s">
        <v>126</v>
      </c>
      <c r="AU128" s="15" t="s">
        <v>85</v>
      </c>
      <c r="AY128" s="15" t="s">
        <v>124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80</v>
      </c>
      <c r="BK128" s="156">
        <f t="shared" si="9"/>
        <v>0</v>
      </c>
      <c r="BL128" s="15" t="s">
        <v>130</v>
      </c>
      <c r="BM128" s="15" t="s">
        <v>164</v>
      </c>
    </row>
    <row r="129" spans="2:65" s="1" customFormat="1" ht="44.25" customHeight="1" x14ac:dyDescent="0.3">
      <c r="B129" s="29"/>
      <c r="C129" s="149" t="s">
        <v>165</v>
      </c>
      <c r="D129" s="149" t="s">
        <v>126</v>
      </c>
      <c r="E129" s="150" t="s">
        <v>166</v>
      </c>
      <c r="F129" s="215" t="s">
        <v>167</v>
      </c>
      <c r="G129" s="216"/>
      <c r="H129" s="216"/>
      <c r="I129" s="216"/>
      <c r="J129" s="151" t="s">
        <v>142</v>
      </c>
      <c r="K129" s="152">
        <v>4</v>
      </c>
      <c r="L129" s="217">
        <v>0</v>
      </c>
      <c r="M129" s="216"/>
      <c r="N129" s="217">
        <f t="shared" si="0"/>
        <v>0</v>
      </c>
      <c r="O129" s="216"/>
      <c r="P129" s="216"/>
      <c r="Q129" s="216"/>
      <c r="R129" s="31"/>
      <c r="T129" s="153" t="s">
        <v>18</v>
      </c>
      <c r="U129" s="38" t="s">
        <v>40</v>
      </c>
      <c r="V129" s="154">
        <v>0.85</v>
      </c>
      <c r="W129" s="154">
        <f t="shared" si="1"/>
        <v>3.4</v>
      </c>
      <c r="X129" s="154">
        <v>4.9399999999999999E-3</v>
      </c>
      <c r="Y129" s="154">
        <f t="shared" si="2"/>
        <v>1.976E-2</v>
      </c>
      <c r="Z129" s="154">
        <v>0</v>
      </c>
      <c r="AA129" s="155">
        <f t="shared" si="3"/>
        <v>0</v>
      </c>
      <c r="AR129" s="15" t="s">
        <v>130</v>
      </c>
      <c r="AT129" s="15" t="s">
        <v>126</v>
      </c>
      <c r="AU129" s="15" t="s">
        <v>85</v>
      </c>
      <c r="AY129" s="15" t="s">
        <v>124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80</v>
      </c>
      <c r="BK129" s="156">
        <f t="shared" si="9"/>
        <v>0</v>
      </c>
      <c r="BL129" s="15" t="s">
        <v>130</v>
      </c>
      <c r="BM129" s="15" t="s">
        <v>168</v>
      </c>
    </row>
    <row r="130" spans="2:65" s="1" customFormat="1" ht="22.5" customHeight="1" x14ac:dyDescent="0.3">
      <c r="B130" s="29"/>
      <c r="C130" s="149" t="s">
        <v>169</v>
      </c>
      <c r="D130" s="149" t="s">
        <v>126</v>
      </c>
      <c r="E130" s="150" t="s">
        <v>170</v>
      </c>
      <c r="F130" s="215" t="s">
        <v>171</v>
      </c>
      <c r="G130" s="216"/>
      <c r="H130" s="216"/>
      <c r="I130" s="216"/>
      <c r="J130" s="151" t="s">
        <v>142</v>
      </c>
      <c r="K130" s="152">
        <v>4</v>
      </c>
      <c r="L130" s="217">
        <v>0</v>
      </c>
      <c r="M130" s="216"/>
      <c r="N130" s="217">
        <f t="shared" si="0"/>
        <v>0</v>
      </c>
      <c r="O130" s="216"/>
      <c r="P130" s="216"/>
      <c r="Q130" s="216"/>
      <c r="R130" s="31"/>
      <c r="T130" s="153" t="s">
        <v>18</v>
      </c>
      <c r="U130" s="38" t="s">
        <v>40</v>
      </c>
      <c r="V130" s="154">
        <v>0.85</v>
      </c>
      <c r="W130" s="154">
        <f t="shared" si="1"/>
        <v>3.4</v>
      </c>
      <c r="X130" s="154">
        <v>4.4000000000000002E-4</v>
      </c>
      <c r="Y130" s="154">
        <f t="shared" si="2"/>
        <v>1.7600000000000001E-3</v>
      </c>
      <c r="Z130" s="154">
        <v>0</v>
      </c>
      <c r="AA130" s="155">
        <f t="shared" si="3"/>
        <v>0</v>
      </c>
      <c r="AR130" s="15" t="s">
        <v>130</v>
      </c>
      <c r="AT130" s="15" t="s">
        <v>126</v>
      </c>
      <c r="AU130" s="15" t="s">
        <v>85</v>
      </c>
      <c r="AY130" s="15" t="s">
        <v>124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80</v>
      </c>
      <c r="BK130" s="156">
        <f t="shared" si="9"/>
        <v>0</v>
      </c>
      <c r="BL130" s="15" t="s">
        <v>130</v>
      </c>
      <c r="BM130" s="15" t="s">
        <v>172</v>
      </c>
    </row>
    <row r="131" spans="2:65" s="1" customFormat="1" ht="31.5" customHeight="1" x14ac:dyDescent="0.3">
      <c r="B131" s="29"/>
      <c r="C131" s="149" t="s">
        <v>173</v>
      </c>
      <c r="D131" s="149" t="s">
        <v>126</v>
      </c>
      <c r="E131" s="150" t="s">
        <v>174</v>
      </c>
      <c r="F131" s="215" t="s">
        <v>175</v>
      </c>
      <c r="G131" s="216"/>
      <c r="H131" s="216"/>
      <c r="I131" s="216"/>
      <c r="J131" s="151" t="s">
        <v>142</v>
      </c>
      <c r="K131" s="152">
        <v>1</v>
      </c>
      <c r="L131" s="217">
        <v>0</v>
      </c>
      <c r="M131" s="216"/>
      <c r="N131" s="217">
        <f t="shared" si="0"/>
        <v>0</v>
      </c>
      <c r="O131" s="216"/>
      <c r="P131" s="216"/>
      <c r="Q131" s="216"/>
      <c r="R131" s="31"/>
      <c r="T131" s="153" t="s">
        <v>18</v>
      </c>
      <c r="U131" s="38" t="s">
        <v>40</v>
      </c>
      <c r="V131" s="154">
        <v>1.5</v>
      </c>
      <c r="W131" s="154">
        <f t="shared" si="1"/>
        <v>1.5</v>
      </c>
      <c r="X131" s="154">
        <v>1.47E-2</v>
      </c>
      <c r="Y131" s="154">
        <f t="shared" si="2"/>
        <v>1.47E-2</v>
      </c>
      <c r="Z131" s="154">
        <v>0</v>
      </c>
      <c r="AA131" s="155">
        <f t="shared" si="3"/>
        <v>0</v>
      </c>
      <c r="AR131" s="15" t="s">
        <v>130</v>
      </c>
      <c r="AT131" s="15" t="s">
        <v>126</v>
      </c>
      <c r="AU131" s="15" t="s">
        <v>85</v>
      </c>
      <c r="AY131" s="15" t="s">
        <v>124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80</v>
      </c>
      <c r="BK131" s="156">
        <f t="shared" si="9"/>
        <v>0</v>
      </c>
      <c r="BL131" s="15" t="s">
        <v>130</v>
      </c>
      <c r="BM131" s="15" t="s">
        <v>176</v>
      </c>
    </row>
    <row r="132" spans="2:65" s="1" customFormat="1" ht="22.5" customHeight="1" x14ac:dyDescent="0.3">
      <c r="B132" s="29"/>
      <c r="C132" s="149" t="s">
        <v>177</v>
      </c>
      <c r="D132" s="149" t="s">
        <v>126</v>
      </c>
      <c r="E132" s="150" t="s">
        <v>178</v>
      </c>
      <c r="F132" s="215" t="s">
        <v>179</v>
      </c>
      <c r="G132" s="216"/>
      <c r="H132" s="216"/>
      <c r="I132" s="216"/>
      <c r="J132" s="151" t="s">
        <v>142</v>
      </c>
      <c r="K132" s="152">
        <v>1</v>
      </c>
      <c r="L132" s="217">
        <v>0</v>
      </c>
      <c r="M132" s="216"/>
      <c r="N132" s="217">
        <f t="shared" si="0"/>
        <v>0</v>
      </c>
      <c r="O132" s="216"/>
      <c r="P132" s="216"/>
      <c r="Q132" s="216"/>
      <c r="R132" s="31"/>
      <c r="T132" s="153" t="s">
        <v>18</v>
      </c>
      <c r="U132" s="38" t="s">
        <v>40</v>
      </c>
      <c r="V132" s="154">
        <v>1.5</v>
      </c>
      <c r="W132" s="154">
        <f t="shared" si="1"/>
        <v>1.5</v>
      </c>
      <c r="X132" s="154">
        <v>5.9000000000000003E-4</v>
      </c>
      <c r="Y132" s="154">
        <f t="shared" si="2"/>
        <v>5.9000000000000003E-4</v>
      </c>
      <c r="Z132" s="154">
        <v>0</v>
      </c>
      <c r="AA132" s="155">
        <f t="shared" si="3"/>
        <v>0</v>
      </c>
      <c r="AR132" s="15" t="s">
        <v>130</v>
      </c>
      <c r="AT132" s="15" t="s">
        <v>126</v>
      </c>
      <c r="AU132" s="15" t="s">
        <v>85</v>
      </c>
      <c r="AY132" s="15" t="s">
        <v>124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80</v>
      </c>
      <c r="BK132" s="156">
        <f t="shared" si="9"/>
        <v>0</v>
      </c>
      <c r="BL132" s="15" t="s">
        <v>130</v>
      </c>
      <c r="BM132" s="15" t="s">
        <v>180</v>
      </c>
    </row>
    <row r="133" spans="2:65" s="1" customFormat="1" ht="31.5" customHeight="1" x14ac:dyDescent="0.3">
      <c r="B133" s="29"/>
      <c r="C133" s="149" t="s">
        <v>14</v>
      </c>
      <c r="D133" s="149" t="s">
        <v>126</v>
      </c>
      <c r="E133" s="150" t="s">
        <v>181</v>
      </c>
      <c r="F133" s="215" t="s">
        <v>182</v>
      </c>
      <c r="G133" s="216"/>
      <c r="H133" s="216"/>
      <c r="I133" s="216"/>
      <c r="J133" s="151" t="s">
        <v>142</v>
      </c>
      <c r="K133" s="152">
        <v>4</v>
      </c>
      <c r="L133" s="217">
        <v>0</v>
      </c>
      <c r="M133" s="216"/>
      <c r="N133" s="217">
        <f t="shared" si="0"/>
        <v>0</v>
      </c>
      <c r="O133" s="216"/>
      <c r="P133" s="216"/>
      <c r="Q133" s="216"/>
      <c r="R133" s="31"/>
      <c r="T133" s="153" t="s">
        <v>18</v>
      </c>
      <c r="U133" s="38" t="s">
        <v>40</v>
      </c>
      <c r="V133" s="154">
        <v>0.50700000000000001</v>
      </c>
      <c r="W133" s="154">
        <f t="shared" si="1"/>
        <v>2.028</v>
      </c>
      <c r="X133" s="154">
        <v>1.0659999999999999E-2</v>
      </c>
      <c r="Y133" s="154">
        <f t="shared" si="2"/>
        <v>4.2639999999999997E-2</v>
      </c>
      <c r="Z133" s="154">
        <v>0</v>
      </c>
      <c r="AA133" s="155">
        <f t="shared" si="3"/>
        <v>0</v>
      </c>
      <c r="AR133" s="15" t="s">
        <v>130</v>
      </c>
      <c r="AT133" s="15" t="s">
        <v>126</v>
      </c>
      <c r="AU133" s="15" t="s">
        <v>85</v>
      </c>
      <c r="AY133" s="15" t="s">
        <v>124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80</v>
      </c>
      <c r="BK133" s="156">
        <f t="shared" si="9"/>
        <v>0</v>
      </c>
      <c r="BL133" s="15" t="s">
        <v>130</v>
      </c>
      <c r="BM133" s="15" t="s">
        <v>183</v>
      </c>
    </row>
    <row r="134" spans="2:65" s="1" customFormat="1" ht="31.5" customHeight="1" x14ac:dyDescent="0.3">
      <c r="B134" s="29"/>
      <c r="C134" s="149" t="s">
        <v>184</v>
      </c>
      <c r="D134" s="149" t="s">
        <v>126</v>
      </c>
      <c r="E134" s="150" t="s">
        <v>185</v>
      </c>
      <c r="F134" s="215" t="s">
        <v>186</v>
      </c>
      <c r="G134" s="216"/>
      <c r="H134" s="216"/>
      <c r="I134" s="216"/>
      <c r="J134" s="151" t="s">
        <v>142</v>
      </c>
      <c r="K134" s="152">
        <v>1</v>
      </c>
      <c r="L134" s="217">
        <v>0</v>
      </c>
      <c r="M134" s="216"/>
      <c r="N134" s="217">
        <f t="shared" si="0"/>
        <v>0</v>
      </c>
      <c r="O134" s="216"/>
      <c r="P134" s="216"/>
      <c r="Q134" s="216"/>
      <c r="R134" s="31"/>
      <c r="T134" s="153" t="s">
        <v>18</v>
      </c>
      <c r="U134" s="38" t="s">
        <v>40</v>
      </c>
      <c r="V134" s="154">
        <v>2.48</v>
      </c>
      <c r="W134" s="154">
        <f t="shared" si="1"/>
        <v>2.48</v>
      </c>
      <c r="X134" s="154">
        <v>5.525E-2</v>
      </c>
      <c r="Y134" s="154">
        <f t="shared" si="2"/>
        <v>5.525E-2</v>
      </c>
      <c r="Z134" s="154">
        <v>0</v>
      </c>
      <c r="AA134" s="155">
        <f t="shared" si="3"/>
        <v>0</v>
      </c>
      <c r="AR134" s="15" t="s">
        <v>130</v>
      </c>
      <c r="AT134" s="15" t="s">
        <v>126</v>
      </c>
      <c r="AU134" s="15" t="s">
        <v>85</v>
      </c>
      <c r="AY134" s="15" t="s">
        <v>124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5" t="s">
        <v>80</v>
      </c>
      <c r="BK134" s="156">
        <f t="shared" si="9"/>
        <v>0</v>
      </c>
      <c r="BL134" s="15" t="s">
        <v>130</v>
      </c>
      <c r="BM134" s="15" t="s">
        <v>187</v>
      </c>
    </row>
    <row r="135" spans="2:65" s="1" customFormat="1" ht="22.5" customHeight="1" x14ac:dyDescent="0.3">
      <c r="B135" s="29"/>
      <c r="C135" s="149" t="s">
        <v>188</v>
      </c>
      <c r="D135" s="149" t="s">
        <v>126</v>
      </c>
      <c r="E135" s="150" t="s">
        <v>189</v>
      </c>
      <c r="F135" s="215" t="s">
        <v>190</v>
      </c>
      <c r="G135" s="216"/>
      <c r="H135" s="216"/>
      <c r="I135" s="216"/>
      <c r="J135" s="151" t="s">
        <v>147</v>
      </c>
      <c r="K135" s="152">
        <v>1</v>
      </c>
      <c r="L135" s="217">
        <v>0</v>
      </c>
      <c r="M135" s="216"/>
      <c r="N135" s="217">
        <f t="shared" si="0"/>
        <v>0</v>
      </c>
      <c r="O135" s="216"/>
      <c r="P135" s="216"/>
      <c r="Q135" s="216"/>
      <c r="R135" s="31"/>
      <c r="T135" s="153" t="s">
        <v>18</v>
      </c>
      <c r="U135" s="38" t="s">
        <v>40</v>
      </c>
      <c r="V135" s="154">
        <v>0.32100000000000001</v>
      </c>
      <c r="W135" s="154">
        <f t="shared" si="1"/>
        <v>0.32100000000000001</v>
      </c>
      <c r="X135" s="154">
        <v>2.1000000000000001E-4</v>
      </c>
      <c r="Y135" s="154">
        <f t="shared" si="2"/>
        <v>2.1000000000000001E-4</v>
      </c>
      <c r="Z135" s="154">
        <v>0</v>
      </c>
      <c r="AA135" s="155">
        <f t="shared" si="3"/>
        <v>0</v>
      </c>
      <c r="AR135" s="15" t="s">
        <v>130</v>
      </c>
      <c r="AT135" s="15" t="s">
        <v>126</v>
      </c>
      <c r="AU135" s="15" t="s">
        <v>85</v>
      </c>
      <c r="AY135" s="15" t="s">
        <v>124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5" t="s">
        <v>80</v>
      </c>
      <c r="BK135" s="156">
        <f t="shared" si="9"/>
        <v>0</v>
      </c>
      <c r="BL135" s="15" t="s">
        <v>130</v>
      </c>
      <c r="BM135" s="15" t="s">
        <v>191</v>
      </c>
    </row>
    <row r="136" spans="2:65" s="1" customFormat="1" ht="31.5" customHeight="1" x14ac:dyDescent="0.3">
      <c r="B136" s="29"/>
      <c r="C136" s="149" t="s">
        <v>9</v>
      </c>
      <c r="D136" s="149" t="s">
        <v>126</v>
      </c>
      <c r="E136" s="150" t="s">
        <v>192</v>
      </c>
      <c r="F136" s="215" t="s">
        <v>193</v>
      </c>
      <c r="G136" s="216"/>
      <c r="H136" s="216"/>
      <c r="I136" s="216"/>
      <c r="J136" s="151" t="s">
        <v>142</v>
      </c>
      <c r="K136" s="152">
        <v>1</v>
      </c>
      <c r="L136" s="217">
        <v>0</v>
      </c>
      <c r="M136" s="216"/>
      <c r="N136" s="217">
        <f t="shared" si="0"/>
        <v>0</v>
      </c>
      <c r="O136" s="216"/>
      <c r="P136" s="216"/>
      <c r="Q136" s="216"/>
      <c r="R136" s="31"/>
      <c r="T136" s="153" t="s">
        <v>18</v>
      </c>
      <c r="U136" s="38" t="s">
        <v>40</v>
      </c>
      <c r="V136" s="154">
        <v>0.36</v>
      </c>
      <c r="W136" s="154">
        <f t="shared" si="1"/>
        <v>0.36</v>
      </c>
      <c r="X136" s="154">
        <v>9.5E-4</v>
      </c>
      <c r="Y136" s="154">
        <f t="shared" si="2"/>
        <v>9.5E-4</v>
      </c>
      <c r="Z136" s="154">
        <v>0</v>
      </c>
      <c r="AA136" s="155">
        <f t="shared" si="3"/>
        <v>0</v>
      </c>
      <c r="AR136" s="15" t="s">
        <v>130</v>
      </c>
      <c r="AT136" s="15" t="s">
        <v>126</v>
      </c>
      <c r="AU136" s="15" t="s">
        <v>85</v>
      </c>
      <c r="AY136" s="15" t="s">
        <v>124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5" t="s">
        <v>80</v>
      </c>
      <c r="BK136" s="156">
        <f t="shared" si="9"/>
        <v>0</v>
      </c>
      <c r="BL136" s="15" t="s">
        <v>130</v>
      </c>
      <c r="BM136" s="15" t="s">
        <v>194</v>
      </c>
    </row>
    <row r="137" spans="2:65" s="1" customFormat="1" ht="31.5" customHeight="1" x14ac:dyDescent="0.3">
      <c r="B137" s="29"/>
      <c r="C137" s="149" t="s">
        <v>130</v>
      </c>
      <c r="D137" s="149" t="s">
        <v>126</v>
      </c>
      <c r="E137" s="150" t="s">
        <v>195</v>
      </c>
      <c r="F137" s="215" t="s">
        <v>196</v>
      </c>
      <c r="G137" s="216"/>
      <c r="H137" s="216"/>
      <c r="I137" s="216"/>
      <c r="J137" s="151" t="s">
        <v>142</v>
      </c>
      <c r="K137" s="152">
        <v>5</v>
      </c>
      <c r="L137" s="217">
        <v>0</v>
      </c>
      <c r="M137" s="216"/>
      <c r="N137" s="217">
        <f t="shared" si="0"/>
        <v>0</v>
      </c>
      <c r="O137" s="216"/>
      <c r="P137" s="216"/>
      <c r="Q137" s="216"/>
      <c r="R137" s="31"/>
      <c r="T137" s="153" t="s">
        <v>18</v>
      </c>
      <c r="U137" s="38" t="s">
        <v>40</v>
      </c>
      <c r="V137" s="154">
        <v>0.22700000000000001</v>
      </c>
      <c r="W137" s="154">
        <f t="shared" si="1"/>
        <v>1.135</v>
      </c>
      <c r="X137" s="154">
        <v>2.9999999999999997E-4</v>
      </c>
      <c r="Y137" s="154">
        <f t="shared" si="2"/>
        <v>1.4999999999999998E-3</v>
      </c>
      <c r="Z137" s="154">
        <v>0</v>
      </c>
      <c r="AA137" s="155">
        <f t="shared" si="3"/>
        <v>0</v>
      </c>
      <c r="AR137" s="15" t="s">
        <v>130</v>
      </c>
      <c r="AT137" s="15" t="s">
        <v>126</v>
      </c>
      <c r="AU137" s="15" t="s">
        <v>85</v>
      </c>
      <c r="AY137" s="15" t="s">
        <v>124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5" t="s">
        <v>80</v>
      </c>
      <c r="BK137" s="156">
        <f t="shared" si="9"/>
        <v>0</v>
      </c>
      <c r="BL137" s="15" t="s">
        <v>130</v>
      </c>
      <c r="BM137" s="15" t="s">
        <v>197</v>
      </c>
    </row>
    <row r="138" spans="2:65" s="1" customFormat="1" ht="22.5" customHeight="1" x14ac:dyDescent="0.3">
      <c r="B138" s="29"/>
      <c r="C138" s="149" t="s">
        <v>198</v>
      </c>
      <c r="D138" s="149" t="s">
        <v>126</v>
      </c>
      <c r="E138" s="150" t="s">
        <v>199</v>
      </c>
      <c r="F138" s="215" t="s">
        <v>200</v>
      </c>
      <c r="G138" s="216"/>
      <c r="H138" s="216"/>
      <c r="I138" s="216"/>
      <c r="J138" s="151" t="s">
        <v>142</v>
      </c>
      <c r="K138" s="152">
        <v>5</v>
      </c>
      <c r="L138" s="217">
        <v>0</v>
      </c>
      <c r="M138" s="216"/>
      <c r="N138" s="217">
        <f t="shared" si="0"/>
        <v>0</v>
      </c>
      <c r="O138" s="216"/>
      <c r="P138" s="216"/>
      <c r="Q138" s="216"/>
      <c r="R138" s="31"/>
      <c r="T138" s="153" t="s">
        <v>18</v>
      </c>
      <c r="U138" s="38" t="s">
        <v>40</v>
      </c>
      <c r="V138" s="154">
        <v>0.17599999999999999</v>
      </c>
      <c r="W138" s="154">
        <f t="shared" si="1"/>
        <v>0.87999999999999989</v>
      </c>
      <c r="X138" s="154">
        <v>9.0000000000000006E-5</v>
      </c>
      <c r="Y138" s="154">
        <f t="shared" si="2"/>
        <v>4.5000000000000004E-4</v>
      </c>
      <c r="Z138" s="154">
        <v>0</v>
      </c>
      <c r="AA138" s="155">
        <f t="shared" si="3"/>
        <v>0</v>
      </c>
      <c r="AR138" s="15" t="s">
        <v>130</v>
      </c>
      <c r="AT138" s="15" t="s">
        <v>126</v>
      </c>
      <c r="AU138" s="15" t="s">
        <v>85</v>
      </c>
      <c r="AY138" s="15" t="s">
        <v>124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5" t="s">
        <v>80</v>
      </c>
      <c r="BK138" s="156">
        <f t="shared" si="9"/>
        <v>0</v>
      </c>
      <c r="BL138" s="15" t="s">
        <v>130</v>
      </c>
      <c r="BM138" s="15" t="s">
        <v>201</v>
      </c>
    </row>
    <row r="139" spans="2:65" s="1" customFormat="1" ht="31.5" customHeight="1" x14ac:dyDescent="0.3">
      <c r="B139" s="29"/>
      <c r="C139" s="149" t="s">
        <v>202</v>
      </c>
      <c r="D139" s="149" t="s">
        <v>126</v>
      </c>
      <c r="E139" s="150" t="s">
        <v>203</v>
      </c>
      <c r="F139" s="215" t="s">
        <v>204</v>
      </c>
      <c r="G139" s="216"/>
      <c r="H139" s="216"/>
      <c r="I139" s="216"/>
      <c r="J139" s="151" t="s">
        <v>142</v>
      </c>
      <c r="K139" s="152">
        <v>3</v>
      </c>
      <c r="L139" s="217">
        <v>0</v>
      </c>
      <c r="M139" s="216"/>
      <c r="N139" s="217">
        <f t="shared" si="0"/>
        <v>0</v>
      </c>
      <c r="O139" s="216"/>
      <c r="P139" s="216"/>
      <c r="Q139" s="216"/>
      <c r="R139" s="31"/>
      <c r="T139" s="153" t="s">
        <v>18</v>
      </c>
      <c r="U139" s="38" t="s">
        <v>40</v>
      </c>
      <c r="V139" s="154">
        <v>0.2</v>
      </c>
      <c r="W139" s="154">
        <f t="shared" si="1"/>
        <v>0.60000000000000009</v>
      </c>
      <c r="X139" s="154">
        <v>1.8E-3</v>
      </c>
      <c r="Y139" s="154">
        <f t="shared" si="2"/>
        <v>5.4000000000000003E-3</v>
      </c>
      <c r="Z139" s="154">
        <v>0</v>
      </c>
      <c r="AA139" s="155">
        <f t="shared" si="3"/>
        <v>0</v>
      </c>
      <c r="AR139" s="15" t="s">
        <v>130</v>
      </c>
      <c r="AT139" s="15" t="s">
        <v>126</v>
      </c>
      <c r="AU139" s="15" t="s">
        <v>85</v>
      </c>
      <c r="AY139" s="15" t="s">
        <v>124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5" t="s">
        <v>80</v>
      </c>
      <c r="BK139" s="156">
        <f t="shared" si="9"/>
        <v>0</v>
      </c>
      <c r="BL139" s="15" t="s">
        <v>130</v>
      </c>
      <c r="BM139" s="15" t="s">
        <v>205</v>
      </c>
    </row>
    <row r="140" spans="2:65" s="1" customFormat="1" ht="31.5" customHeight="1" x14ac:dyDescent="0.3">
      <c r="B140" s="29"/>
      <c r="C140" s="149" t="s">
        <v>206</v>
      </c>
      <c r="D140" s="149" t="s">
        <v>126</v>
      </c>
      <c r="E140" s="150" t="s">
        <v>207</v>
      </c>
      <c r="F140" s="215" t="s">
        <v>208</v>
      </c>
      <c r="G140" s="216"/>
      <c r="H140" s="216"/>
      <c r="I140" s="216"/>
      <c r="J140" s="151" t="s">
        <v>142</v>
      </c>
      <c r="K140" s="152">
        <v>9</v>
      </c>
      <c r="L140" s="217">
        <v>0</v>
      </c>
      <c r="M140" s="216"/>
      <c r="N140" s="217">
        <f t="shared" si="0"/>
        <v>0</v>
      </c>
      <c r="O140" s="216"/>
      <c r="P140" s="216"/>
      <c r="Q140" s="216"/>
      <c r="R140" s="31"/>
      <c r="T140" s="153" t="s">
        <v>18</v>
      </c>
      <c r="U140" s="38" t="s">
        <v>40</v>
      </c>
      <c r="V140" s="154">
        <v>0.5</v>
      </c>
      <c r="W140" s="154">
        <f t="shared" si="1"/>
        <v>4.5</v>
      </c>
      <c r="X140" s="154">
        <v>2.8400000000000001E-3</v>
      </c>
      <c r="Y140" s="154">
        <f t="shared" si="2"/>
        <v>2.5559999999999999E-2</v>
      </c>
      <c r="Z140" s="154">
        <v>0</v>
      </c>
      <c r="AA140" s="155">
        <f t="shared" si="3"/>
        <v>0</v>
      </c>
      <c r="AR140" s="15" t="s">
        <v>130</v>
      </c>
      <c r="AT140" s="15" t="s">
        <v>126</v>
      </c>
      <c r="AU140" s="15" t="s">
        <v>85</v>
      </c>
      <c r="AY140" s="15" t="s">
        <v>124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5" t="s">
        <v>80</v>
      </c>
      <c r="BK140" s="156">
        <f t="shared" si="9"/>
        <v>0</v>
      </c>
      <c r="BL140" s="15" t="s">
        <v>130</v>
      </c>
      <c r="BM140" s="15" t="s">
        <v>209</v>
      </c>
    </row>
    <row r="141" spans="2:65" s="1" customFormat="1" ht="22.5" customHeight="1" x14ac:dyDescent="0.3">
      <c r="B141" s="29"/>
      <c r="C141" s="149" t="s">
        <v>210</v>
      </c>
      <c r="D141" s="149" t="s">
        <v>126</v>
      </c>
      <c r="E141" s="150" t="s">
        <v>211</v>
      </c>
      <c r="F141" s="215" t="s">
        <v>212</v>
      </c>
      <c r="G141" s="216"/>
      <c r="H141" s="216"/>
      <c r="I141" s="216"/>
      <c r="J141" s="151" t="s">
        <v>147</v>
      </c>
      <c r="K141" s="152">
        <v>3</v>
      </c>
      <c r="L141" s="217">
        <v>0</v>
      </c>
      <c r="M141" s="216"/>
      <c r="N141" s="217">
        <f t="shared" si="0"/>
        <v>0</v>
      </c>
      <c r="O141" s="216"/>
      <c r="P141" s="216"/>
      <c r="Q141" s="216"/>
      <c r="R141" s="31"/>
      <c r="T141" s="153" t="s">
        <v>18</v>
      </c>
      <c r="U141" s="38" t="s">
        <v>40</v>
      </c>
      <c r="V141" s="154">
        <v>0.44500000000000001</v>
      </c>
      <c r="W141" s="154">
        <f t="shared" si="1"/>
        <v>1.335</v>
      </c>
      <c r="X141" s="154">
        <v>0</v>
      </c>
      <c r="Y141" s="154">
        <f t="shared" si="2"/>
        <v>0</v>
      </c>
      <c r="Z141" s="154">
        <v>0</v>
      </c>
      <c r="AA141" s="155">
        <f t="shared" si="3"/>
        <v>0</v>
      </c>
      <c r="AR141" s="15" t="s">
        <v>130</v>
      </c>
      <c r="AT141" s="15" t="s">
        <v>126</v>
      </c>
      <c r="AU141" s="15" t="s">
        <v>85</v>
      </c>
      <c r="AY141" s="15" t="s">
        <v>124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5" t="s">
        <v>80</v>
      </c>
      <c r="BK141" s="156">
        <f t="shared" si="9"/>
        <v>0</v>
      </c>
      <c r="BL141" s="15" t="s">
        <v>130</v>
      </c>
      <c r="BM141" s="15" t="s">
        <v>213</v>
      </c>
    </row>
    <row r="142" spans="2:65" s="1" customFormat="1" ht="31.5" customHeight="1" x14ac:dyDescent="0.3">
      <c r="B142" s="29"/>
      <c r="C142" s="149" t="s">
        <v>8</v>
      </c>
      <c r="D142" s="149" t="s">
        <v>126</v>
      </c>
      <c r="E142" s="150" t="s">
        <v>214</v>
      </c>
      <c r="F142" s="215" t="s">
        <v>215</v>
      </c>
      <c r="G142" s="216"/>
      <c r="H142" s="216"/>
      <c r="I142" s="216"/>
      <c r="J142" s="151" t="s">
        <v>147</v>
      </c>
      <c r="K142" s="152">
        <v>9</v>
      </c>
      <c r="L142" s="217">
        <v>0</v>
      </c>
      <c r="M142" s="216"/>
      <c r="N142" s="217">
        <f t="shared" si="0"/>
        <v>0</v>
      </c>
      <c r="O142" s="216"/>
      <c r="P142" s="216"/>
      <c r="Q142" s="216"/>
      <c r="R142" s="31"/>
      <c r="T142" s="153" t="s">
        <v>18</v>
      </c>
      <c r="U142" s="38" t="s">
        <v>40</v>
      </c>
      <c r="V142" s="154">
        <v>0.41</v>
      </c>
      <c r="W142" s="154">
        <f t="shared" si="1"/>
        <v>3.69</v>
      </c>
      <c r="X142" s="154">
        <v>1.6000000000000001E-4</v>
      </c>
      <c r="Y142" s="154">
        <f t="shared" si="2"/>
        <v>1.4400000000000001E-3</v>
      </c>
      <c r="Z142" s="154">
        <v>0</v>
      </c>
      <c r="AA142" s="155">
        <f t="shared" si="3"/>
        <v>0</v>
      </c>
      <c r="AR142" s="15" t="s">
        <v>130</v>
      </c>
      <c r="AT142" s="15" t="s">
        <v>126</v>
      </c>
      <c r="AU142" s="15" t="s">
        <v>85</v>
      </c>
      <c r="AY142" s="15" t="s">
        <v>124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5" t="s">
        <v>80</v>
      </c>
      <c r="BK142" s="156">
        <f t="shared" si="9"/>
        <v>0</v>
      </c>
      <c r="BL142" s="15" t="s">
        <v>130</v>
      </c>
      <c r="BM142" s="15" t="s">
        <v>216</v>
      </c>
    </row>
    <row r="143" spans="2:65" s="1" customFormat="1" ht="22.5" customHeight="1" x14ac:dyDescent="0.3">
      <c r="B143" s="29"/>
      <c r="C143" s="149" t="s">
        <v>217</v>
      </c>
      <c r="D143" s="149" t="s">
        <v>126</v>
      </c>
      <c r="E143" s="150" t="s">
        <v>218</v>
      </c>
      <c r="F143" s="215" t="s">
        <v>219</v>
      </c>
      <c r="G143" s="216"/>
      <c r="H143" s="216"/>
      <c r="I143" s="216"/>
      <c r="J143" s="151" t="s">
        <v>147</v>
      </c>
      <c r="K143" s="152">
        <v>9</v>
      </c>
      <c r="L143" s="217">
        <v>0</v>
      </c>
      <c r="M143" s="216"/>
      <c r="N143" s="217">
        <f t="shared" si="0"/>
        <v>0</v>
      </c>
      <c r="O143" s="216"/>
      <c r="P143" s="216"/>
      <c r="Q143" s="216"/>
      <c r="R143" s="31"/>
      <c r="T143" s="153" t="s">
        <v>18</v>
      </c>
      <c r="U143" s="38" t="s">
        <v>40</v>
      </c>
      <c r="V143" s="154">
        <v>0.113</v>
      </c>
      <c r="W143" s="154">
        <f t="shared" si="1"/>
        <v>1.0170000000000001</v>
      </c>
      <c r="X143" s="154">
        <v>2.3000000000000001E-4</v>
      </c>
      <c r="Y143" s="154">
        <f t="shared" si="2"/>
        <v>2.0700000000000002E-3</v>
      </c>
      <c r="Z143" s="154">
        <v>0</v>
      </c>
      <c r="AA143" s="155">
        <f t="shared" si="3"/>
        <v>0</v>
      </c>
      <c r="AR143" s="15" t="s">
        <v>130</v>
      </c>
      <c r="AT143" s="15" t="s">
        <v>126</v>
      </c>
      <c r="AU143" s="15" t="s">
        <v>85</v>
      </c>
      <c r="AY143" s="15" t="s">
        <v>124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5" t="s">
        <v>80</v>
      </c>
      <c r="BK143" s="156">
        <f t="shared" si="9"/>
        <v>0</v>
      </c>
      <c r="BL143" s="15" t="s">
        <v>130</v>
      </c>
      <c r="BM143" s="15" t="s">
        <v>220</v>
      </c>
    </row>
    <row r="144" spans="2:65" s="1" customFormat="1" ht="31.5" customHeight="1" x14ac:dyDescent="0.3">
      <c r="B144" s="29"/>
      <c r="C144" s="149" t="s">
        <v>221</v>
      </c>
      <c r="D144" s="149" t="s">
        <v>126</v>
      </c>
      <c r="E144" s="150" t="s">
        <v>222</v>
      </c>
      <c r="F144" s="215" t="s">
        <v>223</v>
      </c>
      <c r="G144" s="216"/>
      <c r="H144" s="216"/>
      <c r="I144" s="216"/>
      <c r="J144" s="151" t="s">
        <v>147</v>
      </c>
      <c r="K144" s="152">
        <v>2</v>
      </c>
      <c r="L144" s="217">
        <v>0</v>
      </c>
      <c r="M144" s="216"/>
      <c r="N144" s="217">
        <f t="shared" si="0"/>
        <v>0</v>
      </c>
      <c r="O144" s="216"/>
      <c r="P144" s="216"/>
      <c r="Q144" s="216"/>
      <c r="R144" s="31"/>
      <c r="T144" s="153" t="s">
        <v>18</v>
      </c>
      <c r="U144" s="38" t="s">
        <v>40</v>
      </c>
      <c r="V144" s="154">
        <v>0.246</v>
      </c>
      <c r="W144" s="154">
        <f t="shared" si="1"/>
        <v>0.49199999999999999</v>
      </c>
      <c r="X144" s="154">
        <v>5.1999999999999995E-4</v>
      </c>
      <c r="Y144" s="154">
        <f t="shared" si="2"/>
        <v>1.0399999999999999E-3</v>
      </c>
      <c r="Z144" s="154">
        <v>0</v>
      </c>
      <c r="AA144" s="155">
        <f t="shared" si="3"/>
        <v>0</v>
      </c>
      <c r="AR144" s="15" t="s">
        <v>130</v>
      </c>
      <c r="AT144" s="15" t="s">
        <v>126</v>
      </c>
      <c r="AU144" s="15" t="s">
        <v>85</v>
      </c>
      <c r="AY144" s="15" t="s">
        <v>124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5" t="s">
        <v>80</v>
      </c>
      <c r="BK144" s="156">
        <f t="shared" si="9"/>
        <v>0</v>
      </c>
      <c r="BL144" s="15" t="s">
        <v>130</v>
      </c>
      <c r="BM144" s="15" t="s">
        <v>224</v>
      </c>
    </row>
    <row r="145" spans="2:65" s="1" customFormat="1" ht="22.5" customHeight="1" x14ac:dyDescent="0.3">
      <c r="B145" s="29"/>
      <c r="C145" s="149" t="s">
        <v>225</v>
      </c>
      <c r="D145" s="149" t="s">
        <v>126</v>
      </c>
      <c r="E145" s="150" t="s">
        <v>226</v>
      </c>
      <c r="F145" s="215" t="s">
        <v>227</v>
      </c>
      <c r="G145" s="216"/>
      <c r="H145" s="216"/>
      <c r="I145" s="216"/>
      <c r="J145" s="151" t="s">
        <v>147</v>
      </c>
      <c r="K145" s="152">
        <v>4</v>
      </c>
      <c r="L145" s="217">
        <v>0</v>
      </c>
      <c r="M145" s="216"/>
      <c r="N145" s="217">
        <f t="shared" si="0"/>
        <v>0</v>
      </c>
      <c r="O145" s="216"/>
      <c r="P145" s="216"/>
      <c r="Q145" s="216"/>
      <c r="R145" s="31"/>
      <c r="T145" s="153" t="s">
        <v>18</v>
      </c>
      <c r="U145" s="38" t="s">
        <v>40</v>
      </c>
      <c r="V145" s="154">
        <v>0.113</v>
      </c>
      <c r="W145" s="154">
        <f t="shared" si="1"/>
        <v>0.45200000000000001</v>
      </c>
      <c r="X145" s="154">
        <v>2.7999999999999998E-4</v>
      </c>
      <c r="Y145" s="154">
        <f t="shared" si="2"/>
        <v>1.1199999999999999E-3</v>
      </c>
      <c r="Z145" s="154">
        <v>0</v>
      </c>
      <c r="AA145" s="155">
        <f t="shared" si="3"/>
        <v>0</v>
      </c>
      <c r="AR145" s="15" t="s">
        <v>130</v>
      </c>
      <c r="AT145" s="15" t="s">
        <v>126</v>
      </c>
      <c r="AU145" s="15" t="s">
        <v>85</v>
      </c>
      <c r="AY145" s="15" t="s">
        <v>124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5" t="s">
        <v>80</v>
      </c>
      <c r="BK145" s="156">
        <f t="shared" si="9"/>
        <v>0</v>
      </c>
      <c r="BL145" s="15" t="s">
        <v>130</v>
      </c>
      <c r="BM145" s="15" t="s">
        <v>228</v>
      </c>
    </row>
    <row r="146" spans="2:65" s="1" customFormat="1" ht="31.5" customHeight="1" x14ac:dyDescent="0.3">
      <c r="B146" s="29"/>
      <c r="C146" s="149" t="s">
        <v>229</v>
      </c>
      <c r="D146" s="149" t="s">
        <v>126</v>
      </c>
      <c r="E146" s="150" t="s">
        <v>230</v>
      </c>
      <c r="F146" s="215" t="s">
        <v>231</v>
      </c>
      <c r="G146" s="216"/>
      <c r="H146" s="216"/>
      <c r="I146" s="216"/>
      <c r="J146" s="151" t="s">
        <v>147</v>
      </c>
      <c r="K146" s="152">
        <v>3</v>
      </c>
      <c r="L146" s="217">
        <v>0</v>
      </c>
      <c r="M146" s="216"/>
      <c r="N146" s="217">
        <f t="shared" si="0"/>
        <v>0</v>
      </c>
      <c r="O146" s="216"/>
      <c r="P146" s="216"/>
      <c r="Q146" s="216"/>
      <c r="R146" s="31"/>
      <c r="T146" s="153" t="s">
        <v>18</v>
      </c>
      <c r="U146" s="38" t="s">
        <v>40</v>
      </c>
      <c r="V146" s="154">
        <v>0.246</v>
      </c>
      <c r="W146" s="154">
        <f t="shared" si="1"/>
        <v>0.73799999999999999</v>
      </c>
      <c r="X146" s="154">
        <v>1.3999999999999999E-4</v>
      </c>
      <c r="Y146" s="154">
        <f t="shared" si="2"/>
        <v>4.1999999999999996E-4</v>
      </c>
      <c r="Z146" s="154">
        <v>0</v>
      </c>
      <c r="AA146" s="155">
        <f t="shared" si="3"/>
        <v>0</v>
      </c>
      <c r="AR146" s="15" t="s">
        <v>130</v>
      </c>
      <c r="AT146" s="15" t="s">
        <v>126</v>
      </c>
      <c r="AU146" s="15" t="s">
        <v>85</v>
      </c>
      <c r="AY146" s="15" t="s">
        <v>124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5" t="s">
        <v>80</v>
      </c>
      <c r="BK146" s="156">
        <f t="shared" si="9"/>
        <v>0</v>
      </c>
      <c r="BL146" s="15" t="s">
        <v>130</v>
      </c>
      <c r="BM146" s="15" t="s">
        <v>232</v>
      </c>
    </row>
    <row r="147" spans="2:65" s="1" customFormat="1" ht="31.5" customHeight="1" x14ac:dyDescent="0.3">
      <c r="B147" s="29"/>
      <c r="C147" s="149" t="s">
        <v>233</v>
      </c>
      <c r="D147" s="149" t="s">
        <v>126</v>
      </c>
      <c r="E147" s="150" t="s">
        <v>234</v>
      </c>
      <c r="F147" s="215" t="s">
        <v>235</v>
      </c>
      <c r="G147" s="216"/>
      <c r="H147" s="216"/>
      <c r="I147" s="216"/>
      <c r="J147" s="151" t="s">
        <v>147</v>
      </c>
      <c r="K147" s="152">
        <v>3</v>
      </c>
      <c r="L147" s="217">
        <v>0</v>
      </c>
      <c r="M147" s="216"/>
      <c r="N147" s="217">
        <f t="shared" si="0"/>
        <v>0</v>
      </c>
      <c r="O147" s="216"/>
      <c r="P147" s="216"/>
      <c r="Q147" s="216"/>
      <c r="R147" s="31"/>
      <c r="T147" s="153" t="s">
        <v>18</v>
      </c>
      <c r="U147" s="38" t="s">
        <v>40</v>
      </c>
      <c r="V147" s="154">
        <v>0.25</v>
      </c>
      <c r="W147" s="154">
        <f t="shared" si="1"/>
        <v>0.75</v>
      </c>
      <c r="X147" s="154">
        <v>1.6000000000000001E-4</v>
      </c>
      <c r="Y147" s="154">
        <f t="shared" si="2"/>
        <v>4.8000000000000007E-4</v>
      </c>
      <c r="Z147" s="154">
        <v>0</v>
      </c>
      <c r="AA147" s="155">
        <f t="shared" si="3"/>
        <v>0</v>
      </c>
      <c r="AR147" s="15" t="s">
        <v>130</v>
      </c>
      <c r="AT147" s="15" t="s">
        <v>126</v>
      </c>
      <c r="AU147" s="15" t="s">
        <v>85</v>
      </c>
      <c r="AY147" s="15" t="s">
        <v>124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5" t="s">
        <v>80</v>
      </c>
      <c r="BK147" s="156">
        <f t="shared" si="9"/>
        <v>0</v>
      </c>
      <c r="BL147" s="15" t="s">
        <v>130</v>
      </c>
      <c r="BM147" s="15" t="s">
        <v>236</v>
      </c>
    </row>
    <row r="148" spans="2:65" s="1" customFormat="1" ht="31.5" customHeight="1" x14ac:dyDescent="0.3">
      <c r="B148" s="29"/>
      <c r="C148" s="149" t="s">
        <v>237</v>
      </c>
      <c r="D148" s="149" t="s">
        <v>126</v>
      </c>
      <c r="E148" s="150" t="s">
        <v>238</v>
      </c>
      <c r="F148" s="215" t="s">
        <v>239</v>
      </c>
      <c r="G148" s="216"/>
      <c r="H148" s="216"/>
      <c r="I148" s="216"/>
      <c r="J148" s="151" t="s">
        <v>240</v>
      </c>
      <c r="K148" s="152">
        <v>0.58599999999999997</v>
      </c>
      <c r="L148" s="217">
        <v>0</v>
      </c>
      <c r="M148" s="216"/>
      <c r="N148" s="217">
        <f t="shared" si="0"/>
        <v>0</v>
      </c>
      <c r="O148" s="216"/>
      <c r="P148" s="216"/>
      <c r="Q148" s="216"/>
      <c r="R148" s="31"/>
      <c r="T148" s="153" t="s">
        <v>18</v>
      </c>
      <c r="U148" s="157" t="s">
        <v>40</v>
      </c>
      <c r="V148" s="158">
        <v>1.573</v>
      </c>
      <c r="W148" s="158">
        <f t="shared" si="1"/>
        <v>0.92177799999999988</v>
      </c>
      <c r="X148" s="158">
        <v>0</v>
      </c>
      <c r="Y148" s="158">
        <f t="shared" si="2"/>
        <v>0</v>
      </c>
      <c r="Z148" s="158">
        <v>0</v>
      </c>
      <c r="AA148" s="159">
        <f t="shared" si="3"/>
        <v>0</v>
      </c>
      <c r="AR148" s="15" t="s">
        <v>130</v>
      </c>
      <c r="AT148" s="15" t="s">
        <v>126</v>
      </c>
      <c r="AU148" s="15" t="s">
        <v>85</v>
      </c>
      <c r="AY148" s="15" t="s">
        <v>124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5" t="s">
        <v>80</v>
      </c>
      <c r="BK148" s="156">
        <f t="shared" si="9"/>
        <v>0</v>
      </c>
      <c r="BL148" s="15" t="s">
        <v>130</v>
      </c>
      <c r="BM148" s="15" t="s">
        <v>241</v>
      </c>
    </row>
    <row r="149" spans="2:65" s="1" customFormat="1" ht="6.95" customHeight="1" x14ac:dyDescent="0.3"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5"/>
    </row>
  </sheetData>
  <mergeCells count="149">
    <mergeCell ref="S2:AC2"/>
    <mergeCell ref="F148:I148"/>
    <mergeCell ref="L148:M148"/>
    <mergeCell ref="N148:Q148"/>
    <mergeCell ref="N115:Q115"/>
    <mergeCell ref="N116:Q116"/>
    <mergeCell ref="N117:Q117"/>
    <mergeCell ref="N119:Q119"/>
    <mergeCell ref="N122:Q122"/>
    <mergeCell ref="H1:K1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0:I120"/>
    <mergeCell ref="L120:M120"/>
    <mergeCell ref="N120:Q120"/>
    <mergeCell ref="F121:I121"/>
    <mergeCell ref="L121:M121"/>
    <mergeCell ref="N121:Q121"/>
    <mergeCell ref="F123:I123"/>
    <mergeCell ref="L123:M123"/>
    <mergeCell ref="N123:Q123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d-0 - Zdravotechnika-ceno...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2019-10-24T20:10:09Z</dcterms:created>
  <dcterms:modified xsi:type="dcterms:W3CDTF">2019-10-25T05:02:54Z</dcterms:modified>
</cp:coreProperties>
</file>